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C:\Users\munee\OneDrive\Desktop\Co-pilot Data\Operations\"/>
    </mc:Choice>
  </mc:AlternateContent>
  <xr:revisionPtr revIDLastSave="0" documentId="13_ncr:1_{E5B03079-68F4-4445-9E07-A7B550989FA7}" xr6:coauthVersionLast="47" xr6:coauthVersionMax="47" xr10:uidLastSave="{00000000-0000-0000-0000-000000000000}"/>
  <bookViews>
    <workbookView xWindow="-96" yWindow="-96" windowWidth="23232" windowHeight="12432" tabRatio="500" firstSheet="1" activeTab="3" xr2:uid="{00000000-000D-0000-FFFF-FFFF00000000}"/>
  </bookViews>
  <sheets>
    <sheet name="Summary Dashboard" sheetId="1" r:id="rId1"/>
    <sheet name="Active Complaints" sheetId="2" r:id="rId2"/>
    <sheet name="Resolved Complaints" sheetId="3" r:id="rId3"/>
    <sheet name="Escalation History" sheetId="4" r:id="rId4"/>
    <sheet name="Root Cause Analysis" sheetId="5" r:id="rId5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32" i="5" l="1"/>
  <c r="C32" i="5" s="1"/>
  <c r="B31" i="5"/>
  <c r="C31" i="5" s="1"/>
  <c r="B30" i="5"/>
  <c r="C30" i="5" s="1"/>
  <c r="B29" i="5"/>
  <c r="C29" i="5" s="1"/>
  <c r="B28" i="5"/>
  <c r="C28" i="5" s="1"/>
  <c r="B27" i="5"/>
  <c r="C27" i="5" s="1"/>
  <c r="B26" i="5"/>
  <c r="C26" i="5" s="1"/>
  <c r="D21" i="5"/>
  <c r="B21" i="5"/>
  <c r="C21" i="5" s="1"/>
  <c r="D20" i="5"/>
  <c r="B20" i="5"/>
  <c r="C20" i="5" s="1"/>
  <c r="I19" i="5"/>
  <c r="D19" i="5"/>
  <c r="B19" i="5"/>
  <c r="C19" i="5" s="1"/>
  <c r="I18" i="5"/>
  <c r="D18" i="5"/>
  <c r="B18" i="5"/>
  <c r="C18" i="5" s="1"/>
  <c r="I17" i="5"/>
  <c r="D17" i="5"/>
  <c r="B17" i="5"/>
  <c r="C17" i="5" s="1"/>
  <c r="I16" i="5"/>
  <c r="D16" i="5"/>
  <c r="B16" i="5"/>
  <c r="C16" i="5" s="1"/>
  <c r="D15" i="5"/>
  <c r="B15" i="5"/>
  <c r="C15" i="5" s="1"/>
  <c r="D14" i="5"/>
  <c r="B14" i="5"/>
  <c r="C14" i="5" s="1"/>
  <c r="D13" i="5"/>
  <c r="B13" i="5"/>
  <c r="C13" i="5" s="1"/>
  <c r="D12" i="5"/>
  <c r="B12" i="5"/>
  <c r="C12" i="5" s="1"/>
  <c r="H11" i="5"/>
  <c r="G11" i="5"/>
  <c r="I11" i="5" s="1"/>
  <c r="D11" i="5"/>
  <c r="B11" i="5"/>
  <c r="C11" i="5" s="1"/>
  <c r="H10" i="5"/>
  <c r="G10" i="5"/>
  <c r="I10" i="5" s="1"/>
  <c r="D10" i="5"/>
  <c r="B10" i="5"/>
  <c r="C10" i="5" s="1"/>
  <c r="H9" i="5"/>
  <c r="G9" i="5"/>
  <c r="I9" i="5" s="1"/>
  <c r="D9" i="5"/>
  <c r="B9" i="5"/>
  <c r="C9" i="5" s="1"/>
  <c r="H8" i="5"/>
  <c r="G8" i="5"/>
  <c r="I8" i="5" s="1"/>
  <c r="D8" i="5"/>
  <c r="B8" i="5"/>
  <c r="C8" i="5" s="1"/>
  <c r="H7" i="5"/>
  <c r="G7" i="5"/>
  <c r="I7" i="5" s="1"/>
  <c r="D7" i="5"/>
  <c r="B7" i="5"/>
  <c r="C7" i="5" s="1"/>
  <c r="H6" i="5"/>
  <c r="G6" i="5"/>
  <c r="I6" i="5" s="1"/>
  <c r="J6" i="5" s="1"/>
  <c r="D6" i="5"/>
  <c r="B6" i="5"/>
  <c r="C6" i="5" s="1"/>
  <c r="I36" i="4"/>
  <c r="I35" i="4"/>
  <c r="I33" i="4"/>
  <c r="I32" i="4"/>
  <c r="I31" i="4"/>
  <c r="I28" i="4"/>
  <c r="I27" i="4"/>
  <c r="I26" i="4"/>
  <c r="I24" i="4"/>
  <c r="I23" i="4"/>
  <c r="I22" i="4"/>
  <c r="I21" i="4"/>
  <c r="I20" i="4"/>
  <c r="I19" i="4"/>
  <c r="I18" i="4"/>
  <c r="I15" i="4"/>
  <c r="I14" i="4"/>
  <c r="I13" i="4"/>
  <c r="I12" i="4"/>
  <c r="I11" i="4"/>
  <c r="I10" i="4"/>
  <c r="I9" i="4"/>
  <c r="I8" i="4"/>
  <c r="I7" i="4"/>
  <c r="I6" i="4"/>
  <c r="I5" i="4"/>
  <c r="I3" i="4"/>
  <c r="I2" i="4"/>
  <c r="D151" i="3"/>
  <c r="D150" i="3"/>
  <c r="D149" i="3"/>
  <c r="D148" i="3"/>
  <c r="D147" i="3"/>
  <c r="D146" i="3"/>
  <c r="D145" i="3"/>
  <c r="D144" i="3"/>
  <c r="D143" i="3"/>
  <c r="D142" i="3"/>
  <c r="D141" i="3"/>
  <c r="D140" i="3"/>
  <c r="D139" i="3"/>
  <c r="D138" i="3"/>
  <c r="D137" i="3"/>
  <c r="D136" i="3"/>
  <c r="D135" i="3"/>
  <c r="D134" i="3"/>
  <c r="D133" i="3"/>
  <c r="D132" i="3"/>
  <c r="D131" i="3"/>
  <c r="D130" i="3"/>
  <c r="D129" i="3"/>
  <c r="D128" i="3"/>
  <c r="D127" i="3"/>
  <c r="D126" i="3"/>
  <c r="D125" i="3"/>
  <c r="D124" i="3"/>
  <c r="D123" i="3"/>
  <c r="D122" i="3"/>
  <c r="D121" i="3"/>
  <c r="D120" i="3"/>
  <c r="D119" i="3"/>
  <c r="D118" i="3"/>
  <c r="D117" i="3"/>
  <c r="D116" i="3"/>
  <c r="D115" i="3"/>
  <c r="D114" i="3"/>
  <c r="D113" i="3"/>
  <c r="D112" i="3"/>
  <c r="D111" i="3"/>
  <c r="D110" i="3"/>
  <c r="D109" i="3"/>
  <c r="D108" i="3"/>
  <c r="D107" i="3"/>
  <c r="D106" i="3"/>
  <c r="D105" i="3"/>
  <c r="D104" i="3"/>
  <c r="D103" i="3"/>
  <c r="D102" i="3"/>
  <c r="D101" i="3"/>
  <c r="D100" i="3"/>
  <c r="D99" i="3"/>
  <c r="D98" i="3"/>
  <c r="D97" i="3"/>
  <c r="D96" i="3"/>
  <c r="D95" i="3"/>
  <c r="D94" i="3"/>
  <c r="D93" i="3"/>
  <c r="D92" i="3"/>
  <c r="D91" i="3"/>
  <c r="D90" i="3"/>
  <c r="D89" i="3"/>
  <c r="D88" i="3"/>
  <c r="D87" i="3"/>
  <c r="D86" i="3"/>
  <c r="D85" i="3"/>
  <c r="D84" i="3"/>
  <c r="D83" i="3"/>
  <c r="D82" i="3"/>
  <c r="D81" i="3"/>
  <c r="D80" i="3"/>
  <c r="D79" i="3"/>
  <c r="D78" i="3"/>
  <c r="D77" i="3"/>
  <c r="D76" i="3"/>
  <c r="D75" i="3"/>
  <c r="D74" i="3"/>
  <c r="D73" i="3"/>
  <c r="D72" i="3"/>
  <c r="D71" i="3"/>
  <c r="D70" i="3"/>
  <c r="D69" i="3"/>
  <c r="D68" i="3"/>
  <c r="D67" i="3"/>
  <c r="D66" i="3"/>
  <c r="D65" i="3"/>
  <c r="D64" i="3"/>
  <c r="D63" i="3"/>
  <c r="D62" i="3"/>
  <c r="D61" i="3"/>
  <c r="D60" i="3"/>
  <c r="D59" i="3"/>
  <c r="D58" i="3"/>
  <c r="D57" i="3"/>
  <c r="D56" i="3"/>
  <c r="D55" i="3"/>
  <c r="D54" i="3"/>
  <c r="D53" i="3"/>
  <c r="D52" i="3"/>
  <c r="D51" i="3"/>
  <c r="D50" i="3"/>
  <c r="D49" i="3"/>
  <c r="D48" i="3"/>
  <c r="D47" i="3"/>
  <c r="D46" i="3"/>
  <c r="D45" i="3"/>
  <c r="D44" i="3"/>
  <c r="D43" i="3"/>
  <c r="D42" i="3"/>
  <c r="D41" i="3"/>
  <c r="D40" i="3"/>
  <c r="D39" i="3"/>
  <c r="D38" i="3"/>
  <c r="D37" i="3"/>
  <c r="D36" i="3"/>
  <c r="D35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3" i="3"/>
  <c r="D2" i="3"/>
  <c r="C46" i="2"/>
  <c r="C45" i="2"/>
  <c r="C44" i="2"/>
  <c r="C43" i="2"/>
  <c r="C42" i="2"/>
  <c r="C41" i="2"/>
  <c r="C40" i="2"/>
  <c r="B13" i="1" s="1"/>
  <c r="C13" i="1" s="1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C3" i="2"/>
  <c r="C2" i="2"/>
  <c r="B31" i="1"/>
  <c r="B30" i="1"/>
  <c r="B29" i="1"/>
  <c r="B28" i="1"/>
  <c r="B27" i="1"/>
  <c r="B22" i="1"/>
  <c r="B21" i="1"/>
  <c r="B20" i="1"/>
  <c r="B19" i="1"/>
  <c r="G18" i="1"/>
  <c r="F18" i="1"/>
  <c r="B18" i="1"/>
  <c r="G17" i="1"/>
  <c r="F17" i="1"/>
  <c r="G16" i="1"/>
  <c r="F16" i="1"/>
  <c r="G15" i="1"/>
  <c r="F15" i="1"/>
  <c r="B12" i="1"/>
  <c r="C12" i="1" s="1"/>
  <c r="G11" i="1"/>
  <c r="F11" i="1"/>
  <c r="B11" i="1"/>
  <c r="C11" i="1" s="1"/>
  <c r="G10" i="1"/>
  <c r="F10" i="1"/>
  <c r="B10" i="1"/>
  <c r="C10" i="1" s="1"/>
  <c r="G9" i="1"/>
  <c r="F9" i="1"/>
  <c r="B9" i="1"/>
  <c r="C9" i="1" s="1"/>
  <c r="G8" i="1"/>
  <c r="F8" i="1"/>
  <c r="B8" i="1"/>
  <c r="J9" i="5" l="1"/>
  <c r="J10" i="5"/>
  <c r="J7" i="5"/>
  <c r="J11" i="5"/>
  <c r="J8" i="5"/>
</calcChain>
</file>

<file path=xl/sharedStrings.xml><?xml version="1.0" encoding="utf-8"?>
<sst xmlns="http://schemas.openxmlformats.org/spreadsheetml/2006/main" count="2583" uniqueCount="717">
  <si>
    <t>MOMENTUM SPORTS</t>
  </si>
  <si>
    <t>Customer Complaint &amp; Escalation Dashboard</t>
  </si>
  <si>
    <t>Report Generated: January 16, 2026</t>
  </si>
  <si>
    <t>ACTIVE COMPLAINTS OVERVIEW</t>
  </si>
  <si>
    <t>COMPLAINTS BY CHANNEL</t>
  </si>
  <si>
    <t>Metric</t>
  </si>
  <si>
    <t>Count</t>
  </si>
  <si>
    <t>% of Total</t>
  </si>
  <si>
    <t>Channel</t>
  </si>
  <si>
    <t>Active</t>
  </si>
  <si>
    <t>Resolved</t>
  </si>
  <si>
    <t>Total Active Complaints</t>
  </si>
  <si>
    <t>100%</t>
  </si>
  <si>
    <t>B2C</t>
  </si>
  <si>
    <t>Critical Severity</t>
  </si>
  <si>
    <t>B2B - VAR</t>
  </si>
  <si>
    <t>High Severity</t>
  </si>
  <si>
    <t>B2B - Warehouse</t>
  </si>
  <si>
    <t>Medium Severity</t>
  </si>
  <si>
    <t>B2B - Specialty Shop</t>
  </si>
  <si>
    <t>Low Severity</t>
  </si>
  <si>
    <t>Open &gt; 30 Days</t>
  </si>
  <si>
    <t>COMPLAINTS BY PRODUCT CATEGORY</t>
  </si>
  <si>
    <t>Category</t>
  </si>
  <si>
    <t>Bikes</t>
  </si>
  <si>
    <t>RESOLVED COMPLAINTS SUMMARY</t>
  </si>
  <si>
    <t>Components</t>
  </si>
  <si>
    <t>Value</t>
  </si>
  <si>
    <t>Clothing</t>
  </si>
  <si>
    <t>Total Resolved (Last 120 Days)</t>
  </si>
  <si>
    <t>Accessories</t>
  </si>
  <si>
    <t>Average Resolution Time (Days)</t>
  </si>
  <si>
    <t>Average CSAT Score</t>
  </si>
  <si>
    <t>CSAT Response Rate</t>
  </si>
  <si>
    <t>Resolution Rate &lt; 7 Days</t>
  </si>
  <si>
    <t>ESCALATIONS OVERVIEW</t>
  </si>
  <si>
    <t>Total Escalations</t>
  </si>
  <si>
    <t>Level 2 Escalations (COO/Sales Director)</t>
  </si>
  <si>
    <t>Level 3 Escalations (GM)</t>
  </si>
  <si>
    <t>Open Escalations</t>
  </si>
  <si>
    <t>Avg Escalation Resolution Time</t>
  </si>
  <si>
    <t>Complaint ID</t>
  </si>
  <si>
    <t>Date Received</t>
  </si>
  <si>
    <t>Days Open</t>
  </si>
  <si>
    <t>Customer Type</t>
  </si>
  <si>
    <t>Customer ID/Name</t>
  </si>
  <si>
    <t>Region</t>
  </si>
  <si>
    <t>Product Category</t>
  </si>
  <si>
    <t>Product SKU</t>
  </si>
  <si>
    <t>Complaint Type</t>
  </si>
  <si>
    <t>Severity</t>
  </si>
  <si>
    <t>Status</t>
  </si>
  <si>
    <t>Assigned To</t>
  </si>
  <si>
    <t>Description Summary</t>
  </si>
  <si>
    <t>Customer Contact</t>
  </si>
  <si>
    <t>Expected Resolution</t>
  </si>
  <si>
    <t>CMP-2025-1001</t>
  </si>
  <si>
    <t>CUST-10282</t>
  </si>
  <si>
    <t>Southwest US</t>
  </si>
  <si>
    <t>SKU-1263</t>
  </si>
  <si>
    <t>Wrong Item Shipped</t>
  </si>
  <si>
    <t>Low</t>
  </si>
  <si>
    <t>Awaiting Parts</t>
  </si>
  <si>
    <t>Jordan Lee</t>
  </si>
  <si>
    <t>Sample complaint description for CMP-2025-1001</t>
  </si>
  <si>
    <t>customer1@email.com</t>
  </si>
  <si>
    <t>CMP-2025-1002</t>
  </si>
  <si>
    <t>RES-563</t>
  </si>
  <si>
    <t>Europe</t>
  </si>
  <si>
    <t>SKU-9012</t>
  </si>
  <si>
    <t>Installation Issue</t>
  </si>
  <si>
    <t>Medium</t>
  </si>
  <si>
    <t>Assigned</t>
  </si>
  <si>
    <t>Riley Chen</t>
  </si>
  <si>
    <t>Sample complaint description for CMP-2025-1002</t>
  </si>
  <si>
    <t>customer2@email.com</t>
  </si>
  <si>
    <t>CMP-2025-1003</t>
  </si>
  <si>
    <t>CUST-12866</t>
  </si>
  <si>
    <t>SKU-7168</t>
  </si>
  <si>
    <t>Missing Items</t>
  </si>
  <si>
    <t>Awaiting Customer</t>
  </si>
  <si>
    <t>Morgan Davis</t>
  </si>
  <si>
    <t>Sample complaint description for CMP-2025-1003</t>
  </si>
  <si>
    <t>customer3@email.com</t>
  </si>
  <si>
    <t>CMP-2025-1004</t>
  </si>
  <si>
    <t>CUST-14993</t>
  </si>
  <si>
    <t>Northwest US</t>
  </si>
  <si>
    <t>SKU-2385</t>
  </si>
  <si>
    <t>Product Availability</t>
  </si>
  <si>
    <t>In Progress</t>
  </si>
  <si>
    <t>Avery Wilson</t>
  </si>
  <si>
    <t>Sample complaint description for CMP-2025-1004</t>
  </si>
  <si>
    <t>customer4@email.com</t>
  </si>
  <si>
    <t>CMP-2025-1005</t>
  </si>
  <si>
    <t>RES-716</t>
  </si>
  <si>
    <t>Australia</t>
  </si>
  <si>
    <t>SKU-4791</t>
  </si>
  <si>
    <t>Critical</t>
  </si>
  <si>
    <t>New</t>
  </si>
  <si>
    <t>Sample complaint description for CMP-2025-1005</t>
  </si>
  <si>
    <t>customer5@email.com</t>
  </si>
  <si>
    <t>CMP-2025-1006</t>
  </si>
  <si>
    <t>CUST-19298</t>
  </si>
  <si>
    <t>SKU-6498</t>
  </si>
  <si>
    <t>Sample complaint description for CMP-2025-1006</t>
  </si>
  <si>
    <t>customer6@email.com</t>
  </si>
  <si>
    <t>CMP-2025-1007</t>
  </si>
  <si>
    <t>RES-246</t>
  </si>
  <si>
    <t>SKU-8943</t>
  </si>
  <si>
    <t>Documentation Missing</t>
  </si>
  <si>
    <t>Quinn Taylor</t>
  </si>
  <si>
    <t>Sample complaint description for CMP-2025-1007</t>
  </si>
  <si>
    <t>customer7@email.com</t>
  </si>
  <si>
    <t>CMP-2025-1008</t>
  </si>
  <si>
    <t>RES-904</t>
  </si>
  <si>
    <t>SKU-4853</t>
  </si>
  <si>
    <t>Warranty Claim</t>
  </si>
  <si>
    <t>Sample complaint description for CMP-2025-1008</t>
  </si>
  <si>
    <t>customer8@email.com</t>
  </si>
  <si>
    <t>CMP-2025-1009</t>
  </si>
  <si>
    <t>RES-404</t>
  </si>
  <si>
    <t>Pacific</t>
  </si>
  <si>
    <t>SKU-8260</t>
  </si>
  <si>
    <t>Sample complaint description for CMP-2025-1009</t>
  </si>
  <si>
    <t>customer9@email.com</t>
  </si>
  <si>
    <t>CMP-2025-1010</t>
  </si>
  <si>
    <t>RES-560</t>
  </si>
  <si>
    <t>SKU-4966</t>
  </si>
  <si>
    <t>Website Error</t>
  </si>
  <si>
    <t>High</t>
  </si>
  <si>
    <t>Sample complaint description for CMP-2025-1010</t>
  </si>
  <si>
    <t>customer10@email.com</t>
  </si>
  <si>
    <t>CMP-2025-1011</t>
  </si>
  <si>
    <t>CUST-15764</t>
  </si>
  <si>
    <t>SKU-7306</t>
  </si>
  <si>
    <t>Sample complaint description for CMP-2025-1011</t>
  </si>
  <si>
    <t>customer11@email.com</t>
  </si>
  <si>
    <t>CMP-2025-1012</t>
  </si>
  <si>
    <t>CUST-13289</t>
  </si>
  <si>
    <t>SKU-5571</t>
  </si>
  <si>
    <t>Product Defect</t>
  </si>
  <si>
    <t>Alex Morgan</t>
  </si>
  <si>
    <t>Sample complaint description for CMP-2025-1012</t>
  </si>
  <si>
    <t>customer12@email.com</t>
  </si>
  <si>
    <t>CMP-2025-1013</t>
  </si>
  <si>
    <t>RES-661</t>
  </si>
  <si>
    <t>Canada</t>
  </si>
  <si>
    <t>SKU-6293</t>
  </si>
  <si>
    <t>Damaged in Transit</t>
  </si>
  <si>
    <t>Sample complaint description for CMP-2025-1013</t>
  </si>
  <si>
    <t>customer13@email.com</t>
  </si>
  <si>
    <t>CMP-2025-1014</t>
  </si>
  <si>
    <t>CUST-17033</t>
  </si>
  <si>
    <t>SKU-1629</t>
  </si>
  <si>
    <t>Sample complaint description for CMP-2025-1014</t>
  </si>
  <si>
    <t>customer14@email.com</t>
  </si>
  <si>
    <t>CMP-2025-1015</t>
  </si>
  <si>
    <t>RES-557</t>
  </si>
  <si>
    <t>SKU-4296</t>
  </si>
  <si>
    <t>Sample complaint description for CMP-2025-1015</t>
  </si>
  <si>
    <t>customer15@email.com</t>
  </si>
  <si>
    <t>CMP-2025-1016</t>
  </si>
  <si>
    <t>RES-171</t>
  </si>
  <si>
    <t>SKU-3449</t>
  </si>
  <si>
    <t>Sample complaint description for CMP-2025-1016</t>
  </si>
  <si>
    <t>customer16@email.com</t>
  </si>
  <si>
    <t>CMP-2025-1017</t>
  </si>
  <si>
    <t>RES-842</t>
  </si>
  <si>
    <t>SKU-1133</t>
  </si>
  <si>
    <t>Sample complaint description for CMP-2025-1017</t>
  </si>
  <si>
    <t>customer17@email.com</t>
  </si>
  <si>
    <t>CMP-2025-1018</t>
  </si>
  <si>
    <t>RES-743</t>
  </si>
  <si>
    <t>SKU-2279</t>
  </si>
  <si>
    <t>Sample complaint description for CMP-2025-1018</t>
  </si>
  <si>
    <t>customer18@email.com</t>
  </si>
  <si>
    <t>CMP-2025-1019</t>
  </si>
  <si>
    <t>RES-231</t>
  </si>
  <si>
    <t>SKU-1729</t>
  </si>
  <si>
    <t>Technical Support</t>
  </si>
  <si>
    <t>Sample complaint description for CMP-2025-1019</t>
  </si>
  <si>
    <t>customer19@email.com</t>
  </si>
  <si>
    <t>CMP-2025-1020</t>
  </si>
  <si>
    <t>RES-256</t>
  </si>
  <si>
    <t>SKU-1051</t>
  </si>
  <si>
    <t>Sizing Issue</t>
  </si>
  <si>
    <t>Sample complaint description for CMP-2025-1020</t>
  </si>
  <si>
    <t>customer20@email.com</t>
  </si>
  <si>
    <t>CMP-2025-1021</t>
  </si>
  <si>
    <t>RES-421</t>
  </si>
  <si>
    <t>SKU-6269</t>
  </si>
  <si>
    <t>Shipping Delay</t>
  </si>
  <si>
    <t>Sample complaint description for CMP-2025-1021</t>
  </si>
  <si>
    <t>customer21@email.com</t>
  </si>
  <si>
    <t>CMP-2025-1022</t>
  </si>
  <si>
    <t>RES-991</t>
  </si>
  <si>
    <t>SKU-2882</t>
  </si>
  <si>
    <t>Sample complaint description for CMP-2025-1022</t>
  </si>
  <si>
    <t>customer22@email.com</t>
  </si>
  <si>
    <t>CMP-2025-1023</t>
  </si>
  <si>
    <t>CUST-17028</t>
  </si>
  <si>
    <t>SKU-5969</t>
  </si>
  <si>
    <t>Return/Refund Request</t>
  </si>
  <si>
    <t>Sample complaint description for CMP-2025-1023</t>
  </si>
  <si>
    <t>customer23@email.com</t>
  </si>
  <si>
    <t>CMP-2025-1024</t>
  </si>
  <si>
    <t>RES-643</t>
  </si>
  <si>
    <t>SKU-1608</t>
  </si>
  <si>
    <t>Quality Issue</t>
  </si>
  <si>
    <t>Sample complaint description for CMP-2025-1024</t>
  </si>
  <si>
    <t>customer24@email.com</t>
  </si>
  <si>
    <t>CMP-2025-1025</t>
  </si>
  <si>
    <t>RES-286</t>
  </si>
  <si>
    <t>SKU-7807</t>
  </si>
  <si>
    <t>Sample complaint description for CMP-2025-1025</t>
  </si>
  <si>
    <t>customer25@email.com</t>
  </si>
  <si>
    <t>CMP-2025-1026</t>
  </si>
  <si>
    <t>RES-456</t>
  </si>
  <si>
    <t>SKU-4009</t>
  </si>
  <si>
    <t>Sample complaint description for CMP-2025-1026</t>
  </si>
  <si>
    <t>customer26@email.com</t>
  </si>
  <si>
    <t>CMP-2025-1027</t>
  </si>
  <si>
    <t>RES-704</t>
  </si>
  <si>
    <t>SKU-9194</t>
  </si>
  <si>
    <t>Sample complaint description for CMP-2025-1027</t>
  </si>
  <si>
    <t>customer27@email.com</t>
  </si>
  <si>
    <t>CMP-2025-1028</t>
  </si>
  <si>
    <t>RES-753</t>
  </si>
  <si>
    <t>SKU-6202</t>
  </si>
  <si>
    <t>Sample complaint description for CMP-2025-1028</t>
  </si>
  <si>
    <t>customer28@email.com</t>
  </si>
  <si>
    <t>CMP-2025-1029</t>
  </si>
  <si>
    <t>CUST-12314</t>
  </si>
  <si>
    <t>SKU-6891</t>
  </si>
  <si>
    <t>Sample complaint description for CMP-2025-1029</t>
  </si>
  <si>
    <t>customer29@email.com</t>
  </si>
  <si>
    <t>CMP-2025-1030</t>
  </si>
  <si>
    <t>RES-258</t>
  </si>
  <si>
    <t>SKU-5305</t>
  </si>
  <si>
    <t>Sample complaint description for CMP-2025-1030</t>
  </si>
  <si>
    <t>customer30@email.com</t>
  </si>
  <si>
    <t>CMP-2025-1031</t>
  </si>
  <si>
    <t>CUST-19922</t>
  </si>
  <si>
    <t>SKU-7130</t>
  </si>
  <si>
    <t>Sample complaint description for CMP-2025-1031</t>
  </si>
  <si>
    <t>customer31@email.com</t>
  </si>
  <si>
    <t>CMP-2025-1032</t>
  </si>
  <si>
    <t>RES-261</t>
  </si>
  <si>
    <t>SKU-9229</t>
  </si>
  <si>
    <t>Sample complaint description for CMP-2025-1032</t>
  </si>
  <si>
    <t>customer32@email.com</t>
  </si>
  <si>
    <t>CMP-2025-1033</t>
  </si>
  <si>
    <t>CUST-17562</t>
  </si>
  <si>
    <t>SKU-7828</t>
  </si>
  <si>
    <t>Sample complaint description for CMP-2025-1033</t>
  </si>
  <si>
    <t>customer33@email.com</t>
  </si>
  <si>
    <t>CMP-2025-1034</t>
  </si>
  <si>
    <t>RES-620</t>
  </si>
  <si>
    <t>SKU-8316</t>
  </si>
  <si>
    <t>Sample complaint description for CMP-2025-1034</t>
  </si>
  <si>
    <t>customer34@email.com</t>
  </si>
  <si>
    <t>CMP-2025-1035</t>
  </si>
  <si>
    <t>CUST-12348</t>
  </si>
  <si>
    <t>SKU-6818</t>
  </si>
  <si>
    <t>Payment Issue</t>
  </si>
  <si>
    <t>Sample complaint description for CMP-2025-1035</t>
  </si>
  <si>
    <t>customer35@email.com</t>
  </si>
  <si>
    <t>CMP-2025-1036</t>
  </si>
  <si>
    <t>RES-675</t>
  </si>
  <si>
    <t>SKU-8725</t>
  </si>
  <si>
    <t>Sample complaint description for CMP-2025-1036</t>
  </si>
  <si>
    <t>customer36@email.com</t>
  </si>
  <si>
    <t>CMP-2025-1037</t>
  </si>
  <si>
    <t>RES-180</t>
  </si>
  <si>
    <t>SKU-3173</t>
  </si>
  <si>
    <t>Sample complaint description for CMP-2025-1037</t>
  </si>
  <si>
    <t>customer37@email.com</t>
  </si>
  <si>
    <t>CMP-2025-1038</t>
  </si>
  <si>
    <t>CUST-15811</t>
  </si>
  <si>
    <t>SKU-3772</t>
  </si>
  <si>
    <t>Sample complaint description for CMP-2025-1038</t>
  </si>
  <si>
    <t>customer38@email.com</t>
  </si>
  <si>
    <t>CMP-2025-1039</t>
  </si>
  <si>
    <t>RES-318</t>
  </si>
  <si>
    <t>SKU-7806</t>
  </si>
  <si>
    <t>Sample complaint description for CMP-2025-1039</t>
  </si>
  <si>
    <t>customer39@email.com</t>
  </si>
  <si>
    <t>CMP-2025-1040</t>
  </si>
  <si>
    <t>CUST-14713</t>
  </si>
  <si>
    <t>SKU-4573</t>
  </si>
  <si>
    <t>Sample complaint description for CMP-2025-1040</t>
  </si>
  <si>
    <t>customer40@email.com</t>
  </si>
  <si>
    <t>CMP-2025-1041</t>
  </si>
  <si>
    <t>RES-504</t>
  </si>
  <si>
    <t>SKU-2735</t>
  </si>
  <si>
    <t>Pricing Error</t>
  </si>
  <si>
    <t>Sample complaint description for CMP-2025-1041</t>
  </si>
  <si>
    <t>customer41@email.com</t>
  </si>
  <si>
    <t>CMP-2025-1042</t>
  </si>
  <si>
    <t>RES-420</t>
  </si>
  <si>
    <t>SKU-3347</t>
  </si>
  <si>
    <t>Sample complaint description for CMP-2025-1042</t>
  </si>
  <si>
    <t>customer42@email.com</t>
  </si>
  <si>
    <t>CMP-2025-1043</t>
  </si>
  <si>
    <t>RES-634</t>
  </si>
  <si>
    <t>SKU-2290</t>
  </si>
  <si>
    <t>Sample complaint description for CMP-2025-1043</t>
  </si>
  <si>
    <t>customer43@email.com</t>
  </si>
  <si>
    <t>CMP-2025-1044</t>
  </si>
  <si>
    <t>RES-592</t>
  </si>
  <si>
    <t>SKU-9178</t>
  </si>
  <si>
    <t>Sample complaint description for CMP-2025-1044</t>
  </si>
  <si>
    <t>customer44@email.com</t>
  </si>
  <si>
    <t>CMP-2025-1045</t>
  </si>
  <si>
    <t>RES-322</t>
  </si>
  <si>
    <t>SKU-6516</t>
  </si>
  <si>
    <t>Sample complaint description for CMP-2025-1045</t>
  </si>
  <si>
    <t>customer45@email.com</t>
  </si>
  <si>
    <t>Date Resolved</t>
  </si>
  <si>
    <t>Resolution Time (Days)</t>
  </si>
  <si>
    <t>Resolution</t>
  </si>
  <si>
    <t>Root Cause</t>
  </si>
  <si>
    <t>CSAT Score</t>
  </si>
  <si>
    <t>Follow-up Notes</t>
  </si>
  <si>
    <t>CMP-2025-101</t>
  </si>
  <si>
    <t>RES-918</t>
  </si>
  <si>
    <t>Escalated and resolved</t>
  </si>
  <si>
    <t>Product defect</t>
  </si>
  <si>
    <t>No response</t>
  </si>
  <si>
    <t>CMP-2025-102</t>
  </si>
  <si>
    <t>RES-454</t>
  </si>
  <si>
    <t>Credit issued</t>
  </si>
  <si>
    <t>Damaged packaging</t>
  </si>
  <si>
    <t>CMP-2025-103</t>
  </si>
  <si>
    <t>RES-406</t>
  </si>
  <si>
    <t>Replacement sent</t>
  </si>
  <si>
    <t>Customer misunderstanding</t>
  </si>
  <si>
    <t>Follow-up needed</t>
  </si>
  <si>
    <t>CMP-2025-104</t>
  </si>
  <si>
    <t>RES-902</t>
  </si>
  <si>
    <t>Instruction provided</t>
  </si>
  <si>
    <t>Customer satisfied</t>
  </si>
  <si>
    <t>CMP-2025-105</t>
  </si>
  <si>
    <t>CUST-13859</t>
  </si>
  <si>
    <t>Shipping error</t>
  </si>
  <si>
    <t>CMP-2025-106</t>
  </si>
  <si>
    <t>Resolved with supplier</t>
  </si>
  <si>
    <t>Human error</t>
  </si>
  <si>
    <t>CMP-2025-107</t>
  </si>
  <si>
    <t>RES-630</t>
  </si>
  <si>
    <t>CMP-2025-108</t>
  </si>
  <si>
    <t>RES-311</t>
  </si>
  <si>
    <t>System issue</t>
  </si>
  <si>
    <t>CMP-2025-109</t>
  </si>
  <si>
    <t>CUST-18064</t>
  </si>
  <si>
    <t>Full refund issued</t>
  </si>
  <si>
    <t>CMP-2025-110</t>
  </si>
  <si>
    <t>RES-187</t>
  </si>
  <si>
    <t>CMP-2025-111</t>
  </si>
  <si>
    <t>CUST-17431</t>
  </si>
  <si>
    <t>CMP-2025-112</t>
  </si>
  <si>
    <t>RES-513</t>
  </si>
  <si>
    <t>Supplier issue</t>
  </si>
  <si>
    <t>CMP-2025-113</t>
  </si>
  <si>
    <t>CUST-15098</t>
  </si>
  <si>
    <t>CMP-2025-114</t>
  </si>
  <si>
    <t>RES-969</t>
  </si>
  <si>
    <t>No issue found</t>
  </si>
  <si>
    <t>CMP-2025-115</t>
  </si>
  <si>
    <t>RES-792</t>
  </si>
  <si>
    <t>CMP-2025-116</t>
  </si>
  <si>
    <t>CUST-11161</t>
  </si>
  <si>
    <t>CMP-2025-117</t>
  </si>
  <si>
    <t>RES-638</t>
  </si>
  <si>
    <t>CMP-2025-118</t>
  </si>
  <si>
    <t>CUST-13793</t>
  </si>
  <si>
    <t>Shipping carrier claim filed</t>
  </si>
  <si>
    <t>CMP-2025-119</t>
  </si>
  <si>
    <t>RES-642</t>
  </si>
  <si>
    <t>CMP-2025-120</t>
  </si>
  <si>
    <t>RES-212</t>
  </si>
  <si>
    <t>Product repaired under warranty</t>
  </si>
  <si>
    <t>CMP-2025-121</t>
  </si>
  <si>
    <t>RES-473</t>
  </si>
  <si>
    <t>CMP-2025-122</t>
  </si>
  <si>
    <t>RES-871</t>
  </si>
  <si>
    <t>Partial refund issued</t>
  </si>
  <si>
    <t>CMP-2025-123</t>
  </si>
  <si>
    <t>RES-150</t>
  </si>
  <si>
    <t>CMP-2025-124</t>
  </si>
  <si>
    <t>RES-488</t>
  </si>
  <si>
    <t>CMP-2025-125</t>
  </si>
  <si>
    <t>CUST-15512</t>
  </si>
  <si>
    <t>CMP-2025-126</t>
  </si>
  <si>
    <t>RES-839</t>
  </si>
  <si>
    <t>CMP-2025-127</t>
  </si>
  <si>
    <t>RES-827</t>
  </si>
  <si>
    <t>CMP-2025-128</t>
  </si>
  <si>
    <t>RES-291</t>
  </si>
  <si>
    <t>CMP-2025-129</t>
  </si>
  <si>
    <t>RES-736</t>
  </si>
  <si>
    <t>CMP-2025-130</t>
  </si>
  <si>
    <t>RES-359</t>
  </si>
  <si>
    <t>CMP-2025-131</t>
  </si>
  <si>
    <t>RES-618</t>
  </si>
  <si>
    <t>CMP-2025-132</t>
  </si>
  <si>
    <t>CUST-18224</t>
  </si>
  <si>
    <t>CMP-2025-133</t>
  </si>
  <si>
    <t>RES-188</t>
  </si>
  <si>
    <t>CMP-2025-134</t>
  </si>
  <si>
    <t>RES-522</t>
  </si>
  <si>
    <t>CMP-2025-135</t>
  </si>
  <si>
    <t>RES-680</t>
  </si>
  <si>
    <t>CMP-2025-136</t>
  </si>
  <si>
    <t>CUST-17759</t>
  </si>
  <si>
    <t>CMP-2025-137</t>
  </si>
  <si>
    <t>RES-794</t>
  </si>
  <si>
    <t>CMP-2025-138</t>
  </si>
  <si>
    <t>RES-327</t>
  </si>
  <si>
    <t>CMP-2025-139</t>
  </si>
  <si>
    <t>CUST-11892</t>
  </si>
  <si>
    <t>CMP-2025-140</t>
  </si>
  <si>
    <t>CUST-17517</t>
  </si>
  <si>
    <t>CMP-2025-141</t>
  </si>
  <si>
    <t>RES-545</t>
  </si>
  <si>
    <t>CMP-2025-142</t>
  </si>
  <si>
    <t>CUST-10738</t>
  </si>
  <si>
    <t>CMP-2025-143</t>
  </si>
  <si>
    <t>RES-898</t>
  </si>
  <si>
    <t>CMP-2025-144</t>
  </si>
  <si>
    <t>RES-384</t>
  </si>
  <si>
    <t>CMP-2025-145</t>
  </si>
  <si>
    <t>CUST-12830</t>
  </si>
  <si>
    <t>CMP-2025-146</t>
  </si>
  <si>
    <t>RES-378</t>
  </si>
  <si>
    <t>CMP-2025-147</t>
  </si>
  <si>
    <t>CMP-2025-148</t>
  </si>
  <si>
    <t>CUST-14350</t>
  </si>
  <si>
    <t>CMP-2025-149</t>
  </si>
  <si>
    <t>RES-645</t>
  </si>
  <si>
    <t>CMP-2025-150</t>
  </si>
  <si>
    <t>CUST-11605</t>
  </si>
  <si>
    <t>CMP-2025-151</t>
  </si>
  <si>
    <t>CUST-16955</t>
  </si>
  <si>
    <t>CMP-2025-152</t>
  </si>
  <si>
    <t>RES-333</t>
  </si>
  <si>
    <t>CMP-2025-153</t>
  </si>
  <si>
    <t>RES-854</t>
  </si>
  <si>
    <t>CMP-2025-154</t>
  </si>
  <si>
    <t>CUST-11830</t>
  </si>
  <si>
    <t>CMP-2025-155</t>
  </si>
  <si>
    <t>RES-578</t>
  </si>
  <si>
    <t>CMP-2025-156</t>
  </si>
  <si>
    <t>CMP-2025-157</t>
  </si>
  <si>
    <t>CUST-17474</t>
  </si>
  <si>
    <t>CMP-2025-158</t>
  </si>
  <si>
    <t>CUST-18747</t>
  </si>
  <si>
    <t>CMP-2025-159</t>
  </si>
  <si>
    <t>RES-438</t>
  </si>
  <si>
    <t>CMP-2025-160</t>
  </si>
  <si>
    <t>RES-993</t>
  </si>
  <si>
    <t>CMP-2025-161</t>
  </si>
  <si>
    <t>CUST-14466</t>
  </si>
  <si>
    <t>CMP-2025-162</t>
  </si>
  <si>
    <t>RES-393</t>
  </si>
  <si>
    <t>CMP-2025-163</t>
  </si>
  <si>
    <t>RES-804</t>
  </si>
  <si>
    <t>CMP-2025-164</t>
  </si>
  <si>
    <t>RES-285</t>
  </si>
  <si>
    <t>CMP-2025-165</t>
  </si>
  <si>
    <t>CUST-17494</t>
  </si>
  <si>
    <t>CMP-2025-166</t>
  </si>
  <si>
    <t>RES-849</t>
  </si>
  <si>
    <t>CMP-2025-167</t>
  </si>
  <si>
    <t>RES-745</t>
  </si>
  <si>
    <t>CMP-2025-168</t>
  </si>
  <si>
    <t>RES-703</t>
  </si>
  <si>
    <t>CMP-2025-169</t>
  </si>
  <si>
    <t>RES-242</t>
  </si>
  <si>
    <t>CMP-2025-170</t>
  </si>
  <si>
    <t>RES-146</t>
  </si>
  <si>
    <t>CMP-2025-171</t>
  </si>
  <si>
    <t>RES-536</t>
  </si>
  <si>
    <t>CMP-2025-172</t>
  </si>
  <si>
    <t>RES-534</t>
  </si>
  <si>
    <t>CMP-2025-173</t>
  </si>
  <si>
    <t>CUST-19648</t>
  </si>
  <si>
    <t>CMP-2025-174</t>
  </si>
  <si>
    <t>RES-968</t>
  </si>
  <si>
    <t>CMP-2025-175</t>
  </si>
  <si>
    <t>CUST-16775</t>
  </si>
  <si>
    <t>CMP-2025-176</t>
  </si>
  <si>
    <t>CUST-14715</t>
  </si>
  <si>
    <t>CMP-2025-177</t>
  </si>
  <si>
    <t>RES-950</t>
  </si>
  <si>
    <t>CMP-2025-178</t>
  </si>
  <si>
    <t>CUST-13752</t>
  </si>
  <si>
    <t>CMP-2025-179</t>
  </si>
  <si>
    <t>CUST-17947</t>
  </si>
  <si>
    <t>CMP-2025-180</t>
  </si>
  <si>
    <t>CUST-17169</t>
  </si>
  <si>
    <t>CMP-2025-181</t>
  </si>
  <si>
    <t>CMP-2025-182</t>
  </si>
  <si>
    <t>RES-812</t>
  </si>
  <si>
    <t>CMP-2025-183</t>
  </si>
  <si>
    <t>CUST-11532</t>
  </si>
  <si>
    <t>CMP-2025-184</t>
  </si>
  <si>
    <t>CMP-2025-185</t>
  </si>
  <si>
    <t>RES-336</t>
  </si>
  <si>
    <t>CMP-2025-186</t>
  </si>
  <si>
    <t>RES-567</t>
  </si>
  <si>
    <t>CMP-2025-187</t>
  </si>
  <si>
    <t>RES-809</t>
  </si>
  <si>
    <t>CMP-2025-188</t>
  </si>
  <si>
    <t>CUST-17057</t>
  </si>
  <si>
    <t>CMP-2025-189</t>
  </si>
  <si>
    <t>RES-105</t>
  </si>
  <si>
    <t>CMP-2025-190</t>
  </si>
  <si>
    <t>RES-556</t>
  </si>
  <si>
    <t>CMP-2025-191</t>
  </si>
  <si>
    <t>RES-789</t>
  </si>
  <si>
    <t>CMP-2025-192</t>
  </si>
  <si>
    <t>RES-928</t>
  </si>
  <si>
    <t>CMP-2025-193</t>
  </si>
  <si>
    <t>RES-533</t>
  </si>
  <si>
    <t>CMP-2025-194</t>
  </si>
  <si>
    <t>CUST-10863</t>
  </si>
  <si>
    <t>CMP-2025-195</t>
  </si>
  <si>
    <t>RES-677</t>
  </si>
  <si>
    <t>CMP-2025-196</t>
  </si>
  <si>
    <t>RES-797</t>
  </si>
  <si>
    <t>CMP-2025-197</t>
  </si>
  <si>
    <t>RES-711</t>
  </si>
  <si>
    <t>CMP-2025-198</t>
  </si>
  <si>
    <t>CUST-11031</t>
  </si>
  <si>
    <t>CMP-2025-199</t>
  </si>
  <si>
    <t>CUST-11073</t>
  </si>
  <si>
    <t>CMP-2025-200</t>
  </si>
  <si>
    <t>CUST-17090</t>
  </si>
  <si>
    <t>CMP-2025-201</t>
  </si>
  <si>
    <t>RES-316</t>
  </si>
  <si>
    <t>CMP-2025-202</t>
  </si>
  <si>
    <t>RES-732</t>
  </si>
  <si>
    <t>CMP-2025-203</t>
  </si>
  <si>
    <t>RES-279</t>
  </si>
  <si>
    <t>CMP-2025-204</t>
  </si>
  <si>
    <t>RES-419</t>
  </si>
  <si>
    <t>CMP-2025-205</t>
  </si>
  <si>
    <t>RES-982</t>
  </si>
  <si>
    <t>CMP-2025-206</t>
  </si>
  <si>
    <t>RES-210</t>
  </si>
  <si>
    <t>CMP-2025-207</t>
  </si>
  <si>
    <t>RES-669</t>
  </si>
  <si>
    <t>CMP-2025-208</t>
  </si>
  <si>
    <t>RES-715</t>
  </si>
  <si>
    <t>CMP-2025-209</t>
  </si>
  <si>
    <t>RES-699</t>
  </si>
  <si>
    <t>CMP-2025-210</t>
  </si>
  <si>
    <t>CUST-14919</t>
  </si>
  <si>
    <t>CMP-2025-211</t>
  </si>
  <si>
    <t>CUST-19977</t>
  </si>
  <si>
    <t>CMP-2025-212</t>
  </si>
  <si>
    <t>CUST-14556</t>
  </si>
  <si>
    <t>CMP-2025-213</t>
  </si>
  <si>
    <t>RES-197</t>
  </si>
  <si>
    <t>CMP-2025-214</t>
  </si>
  <si>
    <t>RES-329</t>
  </si>
  <si>
    <t>CMP-2025-215</t>
  </si>
  <si>
    <t>RES-372</t>
  </si>
  <si>
    <t>CMP-2025-216</t>
  </si>
  <si>
    <t>CUST-15321</t>
  </si>
  <si>
    <t>CMP-2025-217</t>
  </si>
  <si>
    <t>RES-608</t>
  </si>
  <si>
    <t>CMP-2025-218</t>
  </si>
  <si>
    <t>RES-283</t>
  </si>
  <si>
    <t>CMP-2025-219</t>
  </si>
  <si>
    <t>RES-136</t>
  </si>
  <si>
    <t>CMP-2025-220</t>
  </si>
  <si>
    <t>RES-883</t>
  </si>
  <si>
    <t>CMP-2025-221</t>
  </si>
  <si>
    <t>RES-175</t>
  </si>
  <si>
    <t>CMP-2025-222</t>
  </si>
  <si>
    <t>RES-157</t>
  </si>
  <si>
    <t>CMP-2025-223</t>
  </si>
  <si>
    <t>RES-186</t>
  </si>
  <si>
    <t>CMP-2025-224</t>
  </si>
  <si>
    <t>RES-835</t>
  </si>
  <si>
    <t>CMP-2025-225</t>
  </si>
  <si>
    <t>RES-386</t>
  </si>
  <si>
    <t>CMP-2025-226</t>
  </si>
  <si>
    <t>RES-959</t>
  </si>
  <si>
    <t>CMP-2025-227</t>
  </si>
  <si>
    <t>CUST-10519</t>
  </si>
  <si>
    <t>CMP-2025-228</t>
  </si>
  <si>
    <t>CUST-11351</t>
  </si>
  <si>
    <t>CMP-2025-229</t>
  </si>
  <si>
    <t>RES-656</t>
  </si>
  <si>
    <t>CMP-2025-230</t>
  </si>
  <si>
    <t>CUST-13337</t>
  </si>
  <si>
    <t>CMP-2025-231</t>
  </si>
  <si>
    <t>RES-806</t>
  </si>
  <si>
    <t>CMP-2025-232</t>
  </si>
  <si>
    <t>RES-360</t>
  </si>
  <si>
    <t>CMP-2025-233</t>
  </si>
  <si>
    <t>RES-527</t>
  </si>
  <si>
    <t>CMP-2025-234</t>
  </si>
  <si>
    <t>RES-825</t>
  </si>
  <si>
    <t>CMP-2025-235</t>
  </si>
  <si>
    <t>CUST-10933</t>
  </si>
  <si>
    <t>CMP-2025-236</t>
  </si>
  <si>
    <t>CMP-2025-237</t>
  </si>
  <si>
    <t>RES-307</t>
  </si>
  <si>
    <t>CMP-2025-238</t>
  </si>
  <si>
    <t>RES-296</t>
  </si>
  <si>
    <t>CMP-2025-239</t>
  </si>
  <si>
    <t>RES-546</t>
  </si>
  <si>
    <t>CMP-2025-240</t>
  </si>
  <si>
    <t>RES-747</t>
  </si>
  <si>
    <t>CMP-2025-241</t>
  </si>
  <si>
    <t>RES-850</t>
  </si>
  <si>
    <t>CMP-2025-242</t>
  </si>
  <si>
    <t>RES-863</t>
  </si>
  <si>
    <t>CMP-2025-243</t>
  </si>
  <si>
    <t>RES-349</t>
  </si>
  <si>
    <t>CMP-2025-244</t>
  </si>
  <si>
    <t>RES-510</t>
  </si>
  <si>
    <t>CMP-2025-245</t>
  </si>
  <si>
    <t>RES-320</t>
  </si>
  <si>
    <t>CMP-2025-246</t>
  </si>
  <si>
    <t>CUST-11577</t>
  </si>
  <si>
    <t>CMP-2025-247</t>
  </si>
  <si>
    <t>RES-300</t>
  </si>
  <si>
    <t>CMP-2025-248</t>
  </si>
  <si>
    <t>RES-124</t>
  </si>
  <si>
    <t>CMP-2025-249</t>
  </si>
  <si>
    <t>CUST-18862</t>
  </si>
  <si>
    <t>CMP-2025-250</t>
  </si>
  <si>
    <t>CUST-12839</t>
  </si>
  <si>
    <t>Escalation Date</t>
  </si>
  <si>
    <t>Escalated From</t>
  </si>
  <si>
    <t>Escalated To</t>
  </si>
  <si>
    <t>Escalation Level</t>
  </si>
  <si>
    <t>Reason for Escalation</t>
  </si>
  <si>
    <t>Current Status</t>
  </si>
  <si>
    <t>Resolution Date</t>
  </si>
  <si>
    <t>Days to Resolve</t>
  </si>
  <si>
    <t>Outcome</t>
  </si>
  <si>
    <t>CMP-2025-623</t>
  </si>
  <si>
    <t>Level 2 - COO</t>
  </si>
  <si>
    <t>Potential legal action</t>
  </si>
  <si>
    <t>Resolved - Policy exception approved</t>
  </si>
  <si>
    <t>Resolved - Customer satisfied</t>
  </si>
  <si>
    <t>CMP-2025-443</t>
  </si>
  <si>
    <t>Complex technical issue</t>
  </si>
  <si>
    <t>Awaiting GM decision</t>
  </si>
  <si>
    <t>Resolved - Legal reviewed</t>
  </si>
  <si>
    <t>CMP-2025-560</t>
  </si>
  <si>
    <t>Major product defect identified</t>
  </si>
  <si>
    <t>Pending review</t>
  </si>
  <si>
    <t>CMP-2025-719</t>
  </si>
  <si>
    <t>CMP-2025-731</t>
  </si>
  <si>
    <t>Level 3 - GM</t>
  </si>
  <si>
    <t>High-value customer complaint</t>
  </si>
  <si>
    <t>CMP-2025-993</t>
  </si>
  <si>
    <t>Service failure requiring senior review</t>
  </si>
  <si>
    <t>Resolved - Supplier accountability</t>
  </si>
  <si>
    <t>Repeated issue not resolved</t>
  </si>
  <si>
    <t>CMP-2025-692</t>
  </si>
  <si>
    <t>Level 2 - Sales Director</t>
  </si>
  <si>
    <t>Financial dispute over $5,000</t>
  </si>
  <si>
    <t>CMP-2025-926</t>
  </si>
  <si>
    <t>B2B partner relationship at risk</t>
  </si>
  <si>
    <t>CMP-2025-1084</t>
  </si>
  <si>
    <t>CMP-2025-712</t>
  </si>
  <si>
    <t>Safety concern identified</t>
  </si>
  <si>
    <t>Resolved - Compensation provided</t>
  </si>
  <si>
    <t>CMP-2025-829</t>
  </si>
  <si>
    <t>CMP-2025-324</t>
  </si>
  <si>
    <t>CMP-2025-1099</t>
  </si>
  <si>
    <t>CMP-2025-1082</t>
  </si>
  <si>
    <t>CMP-2025-941</t>
  </si>
  <si>
    <t>CMP-2025-585</t>
  </si>
  <si>
    <t>Customer requested manager</t>
  </si>
  <si>
    <t>CMP-2025-698</t>
  </si>
  <si>
    <t>CMP-2025-493</t>
  </si>
  <si>
    <t>CMP-2025-830</t>
  </si>
  <si>
    <t>CMP-2025-1072</t>
  </si>
  <si>
    <t>CMP-2025-699</t>
  </si>
  <si>
    <t>CMP-2025-637</t>
  </si>
  <si>
    <t>CMP-2025-627</t>
  </si>
  <si>
    <t>CMP-2025-563</t>
  </si>
  <si>
    <t>CMP-2025-1083</t>
  </si>
  <si>
    <t>CMP-2025-305</t>
  </si>
  <si>
    <t>CMP-2025-714</t>
  </si>
  <si>
    <t>ROOT CAUSE ANALYSIS &amp; TRENDS</t>
  </si>
  <si>
    <t>TOP COMPLAINT TYPES (Resolved)</t>
  </si>
  <si>
    <t>COMPLAINTS BY REGION</t>
  </si>
  <si>
    <t>Avg Resolution Days</t>
  </si>
  <si>
    <t>Total</t>
  </si>
  <si>
    <t>COMPLAINT TRENDS - KEY METRICS</t>
  </si>
  <si>
    <t>Q4 2024</t>
  </si>
  <si>
    <t>Q1 2025</t>
  </si>
  <si>
    <t>Trend</t>
  </si>
  <si>
    <t>Avg Resolution Time (Days)</t>
  </si>
  <si>
    <t>CSAT Score (1-5)</t>
  </si>
  <si>
    <t>Escalation Rate</t>
  </si>
  <si>
    <t>First Response Time (Hours)</t>
  </si>
  <si>
    <t>ROOT CAUSE BREAKDOWN</t>
  </si>
  <si>
    <t>Occurrences</t>
  </si>
  <si>
    <t>Prevention Actions</t>
  </si>
  <si>
    <t>Enhanced QC with suppliers</t>
  </si>
  <si>
    <t>Warehouse process review</t>
  </si>
  <si>
    <t>Staff training program</t>
  </si>
  <si>
    <t>IT system upgrades</t>
  </si>
  <si>
    <t>Supplier performance reviews</t>
  </si>
  <si>
    <t>Improved product documentation</t>
  </si>
  <si>
    <t>Packaging material upgrade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</si>
</sst>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%"/>
    <numFmt numFmtId="165" formatCode="0.0"/>
    <numFmt numFmtId="166" formatCode="yyyy\-mm\-dd\ h:mm:ss"/>
    <numFmt numFmtId="167" formatCode="mm/dd/yyyy"/>
    <numFmt numFmtId="168" formatCode="[hh]:mm:ss"/>
  </numFmts>
  <fonts count="7" x14ac:knownFonts="1">
    <font>
      <sz val="11"/>
      <color theme="1"/>
      <name val="Calibri"/>
      <family val="2"/>
      <charset val="1"/>
    </font>
    <font>
      <b/>
      <sz val="16"/>
      <color rgb="FFE74C3C"/>
      <name val="Cambria"/>
      <charset val="1"/>
    </font>
    <font>
      <b/>
      <sz val="14"/>
      <color rgb="FF2C3E50"/>
      <name val="Cambria"/>
      <charset val="1"/>
    </font>
    <font>
      <i/>
      <sz val="10"/>
      <name val="Cambria"/>
      <charset val="1"/>
    </font>
    <font>
      <b/>
      <sz val="11"/>
      <color rgb="FFE74C3C"/>
      <name val="Cambria"/>
      <charset val="1"/>
    </font>
    <font>
      <b/>
      <sz val="11"/>
      <color rgb="FFFFFFFF"/>
      <name val="Cambria"/>
      <charset val="1"/>
    </font>
    <font>
      <b/>
      <sz val="14"/>
      <color rgb="FFE74C3C"/>
      <name val="Cambria"/>
      <charset val="1"/>
    </font>
  </fonts>
  <fills count="7">
    <fill>
      <patternFill patternType="none"/>
    </fill>
    <fill>
      <patternFill patternType="gray125"/>
    </fill>
    <fill>
      <patternFill patternType="solid">
        <fgColor rgb="FF2C3E50"/>
        <bgColor rgb="FF333399"/>
      </patternFill>
    </fill>
    <fill>
      <patternFill patternType="solid">
        <fgColor rgb="FFE74C3C"/>
        <bgColor rgb="FFFF8080"/>
      </patternFill>
    </fill>
    <fill>
      <patternFill patternType="solid">
        <fgColor rgb="FFFFFF00"/>
        <bgColor rgb="FFFFFF00"/>
      </patternFill>
    </fill>
    <fill>
      <patternFill patternType="solid">
        <fgColor rgb="FFFFC7CE"/>
        <bgColor rgb="FFCCCCFF"/>
      </patternFill>
    </fill>
    <fill>
      <patternFill patternType="solid">
        <fgColor rgb="FFC6EFCE"/>
        <bgColor rgb="FFCCFFFF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2" borderId="1" xfId="0" applyFont="1" applyFill="1" applyBorder="1" applyAlignment="1">
      <alignment horizontal="center" vertical="center" wrapText="1"/>
    </xf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0" fontId="0" fillId="3" borderId="0" xfId="0" applyFill="1"/>
    <xf numFmtId="0" fontId="0" fillId="4" borderId="0" xfId="0" applyFill="1"/>
    <xf numFmtId="168" fontId="0" fillId="0" borderId="0" xfId="0" applyNumberFormat="1"/>
    <xf numFmtId="0" fontId="0" fillId="5" borderId="0" xfId="0" applyFill="1"/>
    <xf numFmtId="0" fontId="0" fillId="6" borderId="0" xfId="0" applyFill="1"/>
    <xf numFmtId="0" fontId="6" fillId="0" borderId="0" xfId="0" applyFont="1"/>
    <xf numFmtId="164" fontId="5" fillId="2" borderId="1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6EFCE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E74C3C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2C3E5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1"/>
  <sheetViews>
    <sheetView topLeftCell="A6" zoomScaleNormal="100" workbookViewId="0">
      <selection activeCell="E19" sqref="E19"/>
    </sheetView>
  </sheetViews>
  <sheetFormatPr defaultColWidth="8.68359375" defaultRowHeight="14.4" x14ac:dyDescent="0.55000000000000004"/>
  <cols>
    <col min="1" max="1" width="35" customWidth="1"/>
    <col min="2" max="3" width="12" customWidth="1"/>
    <col min="5" max="5" width="25" customWidth="1"/>
    <col min="6" max="7" width="12" customWidth="1"/>
  </cols>
  <sheetData>
    <row r="1" spans="1:7" ht="19.8" x14ac:dyDescent="0.65">
      <c r="A1" s="1" t="s">
        <v>0</v>
      </c>
    </row>
    <row r="2" spans="1:7" ht="17.399999999999999" x14ac:dyDescent="0.55000000000000004">
      <c r="A2" s="2" t="s">
        <v>1</v>
      </c>
    </row>
    <row r="3" spans="1:7" x14ac:dyDescent="0.55000000000000004">
      <c r="A3" s="3" t="s">
        <v>2</v>
      </c>
    </row>
    <row r="6" spans="1:7" x14ac:dyDescent="0.55000000000000004">
      <c r="A6" s="4" t="s">
        <v>3</v>
      </c>
      <c r="E6" s="4" t="s">
        <v>4</v>
      </c>
    </row>
    <row r="7" spans="1:7" x14ac:dyDescent="0.55000000000000004">
      <c r="A7" s="5" t="s">
        <v>5</v>
      </c>
      <c r="B7" s="5" t="s">
        <v>6</v>
      </c>
      <c r="C7" s="5" t="s">
        <v>7</v>
      </c>
      <c r="E7" t="s">
        <v>8</v>
      </c>
      <c r="F7" t="s">
        <v>9</v>
      </c>
      <c r="G7" t="s">
        <v>10</v>
      </c>
    </row>
    <row r="8" spans="1:7" x14ac:dyDescent="0.55000000000000004">
      <c r="A8" t="s">
        <v>11</v>
      </c>
      <c r="B8">
        <f>COUNTA('Active Complaints'!A2:A1000)</f>
        <v>45</v>
      </c>
      <c r="C8" t="s">
        <v>12</v>
      </c>
      <c r="E8" t="s">
        <v>13</v>
      </c>
      <c r="F8">
        <f>COUNTIF('Active Complaints'!D:D,"*B2C*")</f>
        <v>14</v>
      </c>
      <c r="G8">
        <f>COUNTIF('Resolved Complaints'!E:E,"*B2C*")</f>
        <v>44</v>
      </c>
    </row>
    <row r="9" spans="1:7" x14ac:dyDescent="0.55000000000000004">
      <c r="A9" t="s">
        <v>14</v>
      </c>
      <c r="B9">
        <f>COUNTIF('Active Complaints'!J:J,"Critical")</f>
        <v>9</v>
      </c>
      <c r="C9" s="6">
        <f>B9/B8</f>
        <v>0.2</v>
      </c>
      <c r="E9" t="s">
        <v>15</v>
      </c>
      <c r="F9">
        <f>COUNTIF('Active Complaints'!D:D,"*B2B - VAR*")</f>
        <v>8</v>
      </c>
      <c r="G9">
        <f>COUNTIF('Resolved Complaints'!E:E,"*B2B - VAR*")</f>
        <v>28</v>
      </c>
    </row>
    <row r="10" spans="1:7" x14ac:dyDescent="0.55000000000000004">
      <c r="A10" t="s">
        <v>16</v>
      </c>
      <c r="B10">
        <f>COUNTIF('Active Complaints'!J:J,"High")</f>
        <v>9</v>
      </c>
      <c r="C10" s="6">
        <f>B10/B8</f>
        <v>0.2</v>
      </c>
      <c r="E10" t="s">
        <v>17</v>
      </c>
      <c r="F10">
        <f>COUNTIF('Active Complaints'!D:D,"*B2B - Warehouse*")</f>
        <v>13</v>
      </c>
      <c r="G10">
        <f>COUNTIF('Resolved Complaints'!E:E,"*B2B - Warehouse*")</f>
        <v>40</v>
      </c>
    </row>
    <row r="11" spans="1:7" x14ac:dyDescent="0.55000000000000004">
      <c r="A11" t="s">
        <v>18</v>
      </c>
      <c r="B11">
        <f>COUNTIF('Active Complaints'!J:J,"Medium")</f>
        <v>16</v>
      </c>
      <c r="C11" s="6">
        <f>B11/B8</f>
        <v>0.35555555555555557</v>
      </c>
      <c r="E11" t="s">
        <v>19</v>
      </c>
      <c r="F11">
        <f>COUNTIF('Active Complaints'!D:D,"*B2B - Specialty Shop*")</f>
        <v>10</v>
      </c>
      <c r="G11">
        <f>COUNTIF('Resolved Complaints'!E:E,"*B2B - Specialty Shop*")</f>
        <v>38</v>
      </c>
    </row>
    <row r="12" spans="1:7" x14ac:dyDescent="0.55000000000000004">
      <c r="A12" t="s">
        <v>20</v>
      </c>
      <c r="B12">
        <f>COUNTIF('Active Complaints'!J:J,"Low")</f>
        <v>11</v>
      </c>
      <c r="C12" s="6">
        <f>B12/B8</f>
        <v>0.24444444444444444</v>
      </c>
    </row>
    <row r="13" spans="1:7" x14ac:dyDescent="0.55000000000000004">
      <c r="A13" t="s">
        <v>21</v>
      </c>
      <c r="B13">
        <f ca="1">COUNTIF('Active Complaints'!C:C,"&gt;30")</f>
        <v>45</v>
      </c>
      <c r="C13" s="6">
        <f ca="1">B13/B8</f>
        <v>1</v>
      </c>
      <c r="E13" s="4" t="s">
        <v>22</v>
      </c>
    </row>
    <row r="14" spans="1:7" x14ac:dyDescent="0.55000000000000004">
      <c r="A14" s="5"/>
      <c r="B14" s="5"/>
      <c r="C14" s="5"/>
      <c r="E14" t="s">
        <v>23</v>
      </c>
      <c r="F14" t="s">
        <v>9</v>
      </c>
      <c r="G14" t="s">
        <v>10</v>
      </c>
    </row>
    <row r="15" spans="1:7" x14ac:dyDescent="0.55000000000000004">
      <c r="E15" t="s">
        <v>24</v>
      </c>
      <c r="F15">
        <f>COUNTIF('Active Complaints'!G:G,"Bikes")</f>
        <v>10</v>
      </c>
      <c r="G15">
        <f>COUNTIF('Resolved Complaints'!H:H,"Bikes")</f>
        <v>45</v>
      </c>
    </row>
    <row r="16" spans="1:7" x14ac:dyDescent="0.55000000000000004">
      <c r="A16" s="4" t="s">
        <v>25</v>
      </c>
      <c r="E16" t="s">
        <v>26</v>
      </c>
      <c r="F16">
        <f>COUNTIF('Active Complaints'!G:G,"Components")</f>
        <v>13</v>
      </c>
      <c r="G16">
        <f>COUNTIF('Resolved Complaints'!H:H,"Components")</f>
        <v>37</v>
      </c>
    </row>
    <row r="17" spans="1:7" x14ac:dyDescent="0.55000000000000004">
      <c r="A17" s="5" t="s">
        <v>5</v>
      </c>
      <c r="B17" s="5" t="s">
        <v>27</v>
      </c>
      <c r="E17" t="s">
        <v>28</v>
      </c>
      <c r="F17">
        <f>COUNTIF('Active Complaints'!G:G,"Clothing")</f>
        <v>10</v>
      </c>
      <c r="G17">
        <f>COUNTIF('Resolved Complaints'!H:H,"Clothing")</f>
        <v>34</v>
      </c>
    </row>
    <row r="18" spans="1:7" x14ac:dyDescent="0.55000000000000004">
      <c r="A18" t="s">
        <v>29</v>
      </c>
      <c r="B18">
        <f>COUNTA('Resolved Complaints'!A2:A1000)</f>
        <v>150</v>
      </c>
      <c r="E18" t="s">
        <v>30</v>
      </c>
      <c r="F18">
        <f>COUNTIF('Active Complaints'!G:G,"Accessories")</f>
        <v>12</v>
      </c>
      <c r="G18">
        <f>COUNTIF('Resolved Complaints'!H:H,"Accessories")</f>
        <v>34</v>
      </c>
    </row>
    <row r="19" spans="1:7" x14ac:dyDescent="0.55000000000000004">
      <c r="A19" t="s">
        <v>31</v>
      </c>
      <c r="B19" s="7">
        <f>AVERAGE('Resolved Complaints'!D2:D1000)</f>
        <v>15.366666666666667</v>
      </c>
    </row>
    <row r="20" spans="1:7" x14ac:dyDescent="0.55000000000000004">
      <c r="A20" t="s">
        <v>32</v>
      </c>
      <c r="B20" s="7">
        <f>AVERAGE('Resolved Complaints'!N2:N1000)</f>
        <v>3.0364963503649633</v>
      </c>
    </row>
    <row r="21" spans="1:7" x14ac:dyDescent="0.55000000000000004">
      <c r="A21" t="s">
        <v>33</v>
      </c>
      <c r="B21" s="6">
        <f>COUNTA('Resolved Complaints'!N2:N1000)/COUNTA('Resolved Complaints'!A2:A1000)</f>
        <v>0.91333333333333333</v>
      </c>
    </row>
    <row r="22" spans="1:7" x14ac:dyDescent="0.55000000000000004">
      <c r="A22" t="s">
        <v>34</v>
      </c>
      <c r="B22" s="6">
        <f>COUNTIF('Resolved Complaints'!D:D,"&lt;7")/COUNTA('Resolved Complaints'!D2:D1000)</f>
        <v>0.19333333333333333</v>
      </c>
    </row>
    <row r="25" spans="1:7" x14ac:dyDescent="0.55000000000000004">
      <c r="A25" s="4" t="s">
        <v>35</v>
      </c>
    </row>
    <row r="26" spans="1:7" x14ac:dyDescent="0.55000000000000004">
      <c r="A26" s="5" t="s">
        <v>5</v>
      </c>
      <c r="B26" s="5" t="s">
        <v>6</v>
      </c>
    </row>
    <row r="27" spans="1:7" x14ac:dyDescent="0.55000000000000004">
      <c r="A27" t="s">
        <v>36</v>
      </c>
      <c r="B27">
        <f>COUNTA('Escalation History'!A2:A1000)</f>
        <v>35</v>
      </c>
    </row>
    <row r="28" spans="1:7" x14ac:dyDescent="0.55000000000000004">
      <c r="A28" t="s">
        <v>37</v>
      </c>
      <c r="B28">
        <f>COUNTIF('Escalation History'!E:E,"*Level 2*")</f>
        <v>19</v>
      </c>
    </row>
    <row r="29" spans="1:7" x14ac:dyDescent="0.55000000000000004">
      <c r="A29" t="s">
        <v>38</v>
      </c>
      <c r="B29">
        <f>COUNTIF('Escalation History'!E:E,"*Level 3*")</f>
        <v>16</v>
      </c>
    </row>
    <row r="30" spans="1:7" x14ac:dyDescent="0.55000000000000004">
      <c r="A30" t="s">
        <v>39</v>
      </c>
      <c r="B30">
        <f>COUNTIF('Escalation History'!G:G,"*In Progress*")</f>
        <v>12</v>
      </c>
    </row>
    <row r="31" spans="1:7" x14ac:dyDescent="0.55000000000000004">
      <c r="A31" t="s">
        <v>40</v>
      </c>
      <c r="B31" s="7">
        <f>AVERAGE('Escalation History'!I2:I1000)</f>
        <v>9.5357142857142865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46"/>
  <sheetViews>
    <sheetView zoomScaleNormal="100" workbookViewId="0"/>
  </sheetViews>
  <sheetFormatPr defaultColWidth="8.68359375" defaultRowHeight="14.4" x14ac:dyDescent="0.55000000000000004"/>
  <cols>
    <col min="1" max="1" width="15" customWidth="1"/>
    <col min="2" max="2" width="12" customWidth="1"/>
    <col min="3" max="3" width="10" customWidth="1"/>
    <col min="4" max="5" width="18" customWidth="1"/>
    <col min="6" max="6" width="14" customWidth="1"/>
    <col min="7" max="7" width="15" customWidth="1"/>
    <col min="8" max="8" width="12" customWidth="1"/>
    <col min="9" max="9" width="18" customWidth="1"/>
    <col min="10" max="10" width="10" customWidth="1"/>
    <col min="11" max="11" width="18" customWidth="1"/>
    <col min="12" max="12" width="15" customWidth="1"/>
    <col min="13" max="13" width="40" customWidth="1"/>
    <col min="14" max="14" width="25" customWidth="1"/>
    <col min="15" max="15" width="16" customWidth="1"/>
  </cols>
  <sheetData>
    <row r="1" spans="1:15" ht="27.6" x14ac:dyDescent="0.55000000000000004">
      <c r="A1" s="5" t="s">
        <v>41</v>
      </c>
      <c r="B1" s="5" t="s">
        <v>42</v>
      </c>
      <c r="C1" s="5" t="s">
        <v>43</v>
      </c>
      <c r="D1" s="5" t="s">
        <v>44</v>
      </c>
      <c r="E1" s="5" t="s">
        <v>45</v>
      </c>
      <c r="F1" s="5" t="s">
        <v>46</v>
      </c>
      <c r="G1" s="5" t="s">
        <v>47</v>
      </c>
      <c r="H1" s="5" t="s">
        <v>48</v>
      </c>
      <c r="I1" s="5" t="s">
        <v>49</v>
      </c>
      <c r="J1" s="5" t="s">
        <v>50</v>
      </c>
      <c r="K1" s="5" t="s">
        <v>51</v>
      </c>
      <c r="L1" s="5" t="s">
        <v>52</v>
      </c>
      <c r="M1" s="5" t="s">
        <v>53</v>
      </c>
      <c r="N1" s="5" t="s">
        <v>54</v>
      </c>
      <c r="O1" s="5" t="s">
        <v>55</v>
      </c>
    </row>
    <row r="2" spans="1:15" x14ac:dyDescent="0.55000000000000004">
      <c r="A2" t="s">
        <v>56</v>
      </c>
      <c r="B2" s="8">
        <v>45933</v>
      </c>
      <c r="C2">
        <f t="shared" ref="C2:C46" ca="1" si="0">TODAY()-B2</f>
        <v>105</v>
      </c>
      <c r="D2" t="s">
        <v>13</v>
      </c>
      <c r="E2" t="s">
        <v>57</v>
      </c>
      <c r="F2" t="s">
        <v>58</v>
      </c>
      <c r="G2" t="s">
        <v>30</v>
      </c>
      <c r="H2" s="9" t="s">
        <v>59</v>
      </c>
      <c r="I2" t="s">
        <v>60</v>
      </c>
      <c r="J2" t="s">
        <v>61</v>
      </c>
      <c r="K2" t="s">
        <v>62</v>
      </c>
      <c r="L2" t="s">
        <v>63</v>
      </c>
      <c r="M2" t="s">
        <v>64</v>
      </c>
      <c r="N2" t="s">
        <v>65</v>
      </c>
      <c r="O2" s="8">
        <v>45944</v>
      </c>
    </row>
    <row r="3" spans="1:15" x14ac:dyDescent="0.55000000000000004">
      <c r="A3" t="s">
        <v>66</v>
      </c>
      <c r="B3" s="8">
        <v>45976</v>
      </c>
      <c r="C3">
        <f t="shared" ca="1" si="0"/>
        <v>62</v>
      </c>
      <c r="D3" t="s">
        <v>15</v>
      </c>
      <c r="E3" t="s">
        <v>67</v>
      </c>
      <c r="F3" t="s">
        <v>68</v>
      </c>
      <c r="G3" t="s">
        <v>24</v>
      </c>
      <c r="H3" s="9" t="s">
        <v>69</v>
      </c>
      <c r="I3" t="s">
        <v>70</v>
      </c>
      <c r="J3" t="s">
        <v>71</v>
      </c>
      <c r="K3" t="s">
        <v>72</v>
      </c>
      <c r="L3" t="s">
        <v>73</v>
      </c>
      <c r="M3" t="s">
        <v>74</v>
      </c>
      <c r="N3" t="s">
        <v>75</v>
      </c>
      <c r="O3" s="8">
        <v>45979</v>
      </c>
    </row>
    <row r="4" spans="1:15" x14ac:dyDescent="0.55000000000000004">
      <c r="A4" t="s">
        <v>76</v>
      </c>
      <c r="B4" s="8">
        <v>45958</v>
      </c>
      <c r="C4">
        <f t="shared" ca="1" si="0"/>
        <v>80</v>
      </c>
      <c r="D4" t="s">
        <v>13</v>
      </c>
      <c r="E4" t="s">
        <v>77</v>
      </c>
      <c r="F4" t="s">
        <v>68</v>
      </c>
      <c r="G4" t="s">
        <v>26</v>
      </c>
      <c r="H4" s="9" t="s">
        <v>78</v>
      </c>
      <c r="I4" t="s">
        <v>79</v>
      </c>
      <c r="J4" t="s">
        <v>61</v>
      </c>
      <c r="K4" t="s">
        <v>80</v>
      </c>
      <c r="L4" t="s">
        <v>81</v>
      </c>
      <c r="M4" t="s">
        <v>82</v>
      </c>
      <c r="N4" t="s">
        <v>83</v>
      </c>
      <c r="O4" s="8">
        <v>45972</v>
      </c>
    </row>
    <row r="5" spans="1:15" x14ac:dyDescent="0.55000000000000004">
      <c r="A5" t="s">
        <v>84</v>
      </c>
      <c r="B5" s="8">
        <v>45938</v>
      </c>
      <c r="C5">
        <f t="shared" ca="1" si="0"/>
        <v>100</v>
      </c>
      <c r="D5" t="s">
        <v>13</v>
      </c>
      <c r="E5" t="s">
        <v>85</v>
      </c>
      <c r="F5" t="s">
        <v>86</v>
      </c>
      <c r="G5" t="s">
        <v>24</v>
      </c>
      <c r="H5" s="9" t="s">
        <v>87</v>
      </c>
      <c r="I5" t="s">
        <v>88</v>
      </c>
      <c r="J5" t="s">
        <v>71</v>
      </c>
      <c r="K5" t="s">
        <v>89</v>
      </c>
      <c r="L5" t="s">
        <v>90</v>
      </c>
      <c r="M5" t="s">
        <v>91</v>
      </c>
      <c r="N5" t="s">
        <v>92</v>
      </c>
      <c r="O5" s="8">
        <v>45950</v>
      </c>
    </row>
    <row r="6" spans="1:15" x14ac:dyDescent="0.55000000000000004">
      <c r="A6" t="s">
        <v>93</v>
      </c>
      <c r="B6" s="8">
        <v>45956</v>
      </c>
      <c r="C6">
        <f t="shared" ca="1" si="0"/>
        <v>82</v>
      </c>
      <c r="D6" t="s">
        <v>17</v>
      </c>
      <c r="E6" t="s">
        <v>94</v>
      </c>
      <c r="F6" t="s">
        <v>95</v>
      </c>
      <c r="G6" t="s">
        <v>26</v>
      </c>
      <c r="H6" s="9" t="s">
        <v>96</v>
      </c>
      <c r="I6" t="s">
        <v>79</v>
      </c>
      <c r="J6" s="10" t="s">
        <v>97</v>
      </c>
      <c r="K6" t="s">
        <v>98</v>
      </c>
      <c r="L6" t="s">
        <v>63</v>
      </c>
      <c r="M6" t="s">
        <v>99</v>
      </c>
      <c r="N6" t="s">
        <v>100</v>
      </c>
      <c r="O6" s="8">
        <v>45967</v>
      </c>
    </row>
    <row r="7" spans="1:15" x14ac:dyDescent="0.55000000000000004">
      <c r="A7" t="s">
        <v>101</v>
      </c>
      <c r="B7" s="8">
        <v>45947</v>
      </c>
      <c r="C7">
        <f t="shared" ca="1" si="0"/>
        <v>91</v>
      </c>
      <c r="D7" t="s">
        <v>13</v>
      </c>
      <c r="E7" t="s">
        <v>102</v>
      </c>
      <c r="F7" t="s">
        <v>58</v>
      </c>
      <c r="G7" t="s">
        <v>24</v>
      </c>
      <c r="H7" s="9" t="s">
        <v>103</v>
      </c>
      <c r="I7" t="s">
        <v>60</v>
      </c>
      <c r="J7" t="s">
        <v>61</v>
      </c>
      <c r="K7" t="s">
        <v>62</v>
      </c>
      <c r="L7" t="s">
        <v>63</v>
      </c>
      <c r="M7" t="s">
        <v>104</v>
      </c>
      <c r="N7" t="s">
        <v>105</v>
      </c>
      <c r="O7" s="8">
        <v>45956</v>
      </c>
    </row>
    <row r="8" spans="1:15" x14ac:dyDescent="0.55000000000000004">
      <c r="A8" t="s">
        <v>106</v>
      </c>
      <c r="B8" s="8">
        <v>45951</v>
      </c>
      <c r="C8">
        <f t="shared" ca="1" si="0"/>
        <v>87</v>
      </c>
      <c r="D8" t="s">
        <v>17</v>
      </c>
      <c r="E8" t="s">
        <v>107</v>
      </c>
      <c r="F8" t="s">
        <v>86</v>
      </c>
      <c r="G8" t="s">
        <v>24</v>
      </c>
      <c r="H8" s="9" t="s">
        <v>108</v>
      </c>
      <c r="I8" t="s">
        <v>109</v>
      </c>
      <c r="J8" t="s">
        <v>61</v>
      </c>
      <c r="K8" t="s">
        <v>72</v>
      </c>
      <c r="L8" t="s">
        <v>110</v>
      </c>
      <c r="M8" t="s">
        <v>111</v>
      </c>
      <c r="N8" t="s">
        <v>112</v>
      </c>
      <c r="O8" s="8">
        <v>45964</v>
      </c>
    </row>
    <row r="9" spans="1:15" x14ac:dyDescent="0.55000000000000004">
      <c r="A9" t="s">
        <v>113</v>
      </c>
      <c r="B9" s="8">
        <v>45958</v>
      </c>
      <c r="C9">
        <f t="shared" ca="1" si="0"/>
        <v>80</v>
      </c>
      <c r="D9" t="s">
        <v>17</v>
      </c>
      <c r="E9" t="s">
        <v>114</v>
      </c>
      <c r="F9" t="s">
        <v>95</v>
      </c>
      <c r="G9" t="s">
        <v>28</v>
      </c>
      <c r="H9" s="9" t="s">
        <v>115</v>
      </c>
      <c r="I9" t="s">
        <v>116</v>
      </c>
      <c r="J9" t="s">
        <v>71</v>
      </c>
      <c r="K9" t="s">
        <v>62</v>
      </c>
      <c r="L9" t="s">
        <v>110</v>
      </c>
      <c r="M9" t="s">
        <v>117</v>
      </c>
      <c r="N9" t="s">
        <v>118</v>
      </c>
      <c r="O9" s="8">
        <v>45969</v>
      </c>
    </row>
    <row r="10" spans="1:15" x14ac:dyDescent="0.55000000000000004">
      <c r="A10" t="s">
        <v>119</v>
      </c>
      <c r="B10" s="8">
        <v>45943</v>
      </c>
      <c r="C10">
        <f t="shared" ca="1" si="0"/>
        <v>95</v>
      </c>
      <c r="D10" t="s">
        <v>15</v>
      </c>
      <c r="E10" t="s">
        <v>120</v>
      </c>
      <c r="F10" t="s">
        <v>121</v>
      </c>
      <c r="G10" t="s">
        <v>30</v>
      </c>
      <c r="H10" s="9" t="s">
        <v>122</v>
      </c>
      <c r="I10" t="s">
        <v>60</v>
      </c>
      <c r="J10" s="10" t="s">
        <v>97</v>
      </c>
      <c r="K10" t="s">
        <v>89</v>
      </c>
      <c r="L10" t="s">
        <v>110</v>
      </c>
      <c r="M10" t="s">
        <v>123</v>
      </c>
      <c r="N10" t="s">
        <v>124</v>
      </c>
      <c r="O10" s="8">
        <v>45946</v>
      </c>
    </row>
    <row r="11" spans="1:15" x14ac:dyDescent="0.55000000000000004">
      <c r="A11" t="s">
        <v>125</v>
      </c>
      <c r="B11" s="8">
        <v>45942</v>
      </c>
      <c r="C11">
        <f t="shared" ca="1" si="0"/>
        <v>96</v>
      </c>
      <c r="D11" t="s">
        <v>17</v>
      </c>
      <c r="E11" t="s">
        <v>126</v>
      </c>
      <c r="F11" t="s">
        <v>68</v>
      </c>
      <c r="G11" t="s">
        <v>30</v>
      </c>
      <c r="H11" s="9" t="s">
        <v>127</v>
      </c>
      <c r="I11" t="s">
        <v>128</v>
      </c>
      <c r="J11" s="11" t="s">
        <v>129</v>
      </c>
      <c r="K11" t="s">
        <v>98</v>
      </c>
      <c r="L11" t="s">
        <v>63</v>
      </c>
      <c r="M11" t="s">
        <v>130</v>
      </c>
      <c r="N11" t="s">
        <v>131</v>
      </c>
      <c r="O11" s="8">
        <v>45953</v>
      </c>
    </row>
    <row r="12" spans="1:15" x14ac:dyDescent="0.55000000000000004">
      <c r="A12" t="s">
        <v>132</v>
      </c>
      <c r="B12" s="8">
        <v>45973</v>
      </c>
      <c r="C12">
        <f t="shared" ca="1" si="0"/>
        <v>65</v>
      </c>
      <c r="D12" t="s">
        <v>13</v>
      </c>
      <c r="E12" t="s">
        <v>133</v>
      </c>
      <c r="F12" t="s">
        <v>58</v>
      </c>
      <c r="G12" t="s">
        <v>28</v>
      </c>
      <c r="H12" s="9" t="s">
        <v>134</v>
      </c>
      <c r="I12" t="s">
        <v>109</v>
      </c>
      <c r="J12" t="s">
        <v>61</v>
      </c>
      <c r="K12" t="s">
        <v>80</v>
      </c>
      <c r="L12" t="s">
        <v>81</v>
      </c>
      <c r="M12" t="s">
        <v>135</v>
      </c>
      <c r="N12" t="s">
        <v>136</v>
      </c>
      <c r="O12" s="8">
        <v>45986</v>
      </c>
    </row>
    <row r="13" spans="1:15" x14ac:dyDescent="0.55000000000000004">
      <c r="A13" t="s">
        <v>137</v>
      </c>
      <c r="B13" s="8">
        <v>45959</v>
      </c>
      <c r="C13">
        <f t="shared" ca="1" si="0"/>
        <v>79</v>
      </c>
      <c r="D13" t="s">
        <v>13</v>
      </c>
      <c r="E13" t="s">
        <v>138</v>
      </c>
      <c r="F13" t="s">
        <v>58</v>
      </c>
      <c r="G13" t="s">
        <v>30</v>
      </c>
      <c r="H13" s="9" t="s">
        <v>139</v>
      </c>
      <c r="I13" t="s">
        <v>140</v>
      </c>
      <c r="J13" t="s">
        <v>61</v>
      </c>
      <c r="K13" t="s">
        <v>80</v>
      </c>
      <c r="L13" t="s">
        <v>141</v>
      </c>
      <c r="M13" t="s">
        <v>142</v>
      </c>
      <c r="N13" t="s">
        <v>143</v>
      </c>
      <c r="O13" s="8">
        <v>45969</v>
      </c>
    </row>
    <row r="14" spans="1:15" x14ac:dyDescent="0.55000000000000004">
      <c r="A14" t="s">
        <v>144</v>
      </c>
      <c r="B14" s="8">
        <v>45973</v>
      </c>
      <c r="C14">
        <f t="shared" ca="1" si="0"/>
        <v>65</v>
      </c>
      <c r="D14" t="s">
        <v>19</v>
      </c>
      <c r="E14" t="s">
        <v>145</v>
      </c>
      <c r="F14" t="s">
        <v>146</v>
      </c>
      <c r="G14" t="s">
        <v>30</v>
      </c>
      <c r="H14" s="9" t="s">
        <v>147</v>
      </c>
      <c r="I14" t="s">
        <v>148</v>
      </c>
      <c r="J14" t="s">
        <v>71</v>
      </c>
      <c r="K14" t="s">
        <v>80</v>
      </c>
      <c r="L14" t="s">
        <v>90</v>
      </c>
      <c r="M14" t="s">
        <v>149</v>
      </c>
      <c r="N14" t="s">
        <v>150</v>
      </c>
      <c r="O14" s="8">
        <v>45987</v>
      </c>
    </row>
    <row r="15" spans="1:15" x14ac:dyDescent="0.55000000000000004">
      <c r="A15" t="s">
        <v>151</v>
      </c>
      <c r="B15" s="8">
        <v>45959</v>
      </c>
      <c r="C15">
        <f t="shared" ca="1" si="0"/>
        <v>79</v>
      </c>
      <c r="D15" t="s">
        <v>13</v>
      </c>
      <c r="E15" t="s">
        <v>152</v>
      </c>
      <c r="F15" t="s">
        <v>121</v>
      </c>
      <c r="G15" t="s">
        <v>26</v>
      </c>
      <c r="H15" s="9" t="s">
        <v>153</v>
      </c>
      <c r="I15" t="s">
        <v>79</v>
      </c>
      <c r="J15" s="10" t="s">
        <v>97</v>
      </c>
      <c r="K15" t="s">
        <v>80</v>
      </c>
      <c r="L15" t="s">
        <v>90</v>
      </c>
      <c r="M15" t="s">
        <v>154</v>
      </c>
      <c r="N15" t="s">
        <v>155</v>
      </c>
      <c r="O15" s="8">
        <v>45967</v>
      </c>
    </row>
    <row r="16" spans="1:15" x14ac:dyDescent="0.55000000000000004">
      <c r="A16" t="s">
        <v>156</v>
      </c>
      <c r="B16" s="8">
        <v>45943</v>
      </c>
      <c r="C16">
        <f t="shared" ca="1" si="0"/>
        <v>95</v>
      </c>
      <c r="D16" t="s">
        <v>15</v>
      </c>
      <c r="E16" t="s">
        <v>157</v>
      </c>
      <c r="F16" t="s">
        <v>146</v>
      </c>
      <c r="G16" t="s">
        <v>24</v>
      </c>
      <c r="H16" s="9" t="s">
        <v>158</v>
      </c>
      <c r="I16" t="s">
        <v>148</v>
      </c>
      <c r="J16" s="10" t="s">
        <v>97</v>
      </c>
      <c r="K16" t="s">
        <v>98</v>
      </c>
      <c r="L16" t="s">
        <v>73</v>
      </c>
      <c r="M16" t="s">
        <v>159</v>
      </c>
      <c r="N16" t="s">
        <v>160</v>
      </c>
      <c r="O16" s="8">
        <v>45957</v>
      </c>
    </row>
    <row r="17" spans="1:15" x14ac:dyDescent="0.55000000000000004">
      <c r="A17" t="s">
        <v>161</v>
      </c>
      <c r="B17" s="8">
        <v>45972</v>
      </c>
      <c r="C17">
        <f t="shared" ca="1" si="0"/>
        <v>66</v>
      </c>
      <c r="D17" t="s">
        <v>15</v>
      </c>
      <c r="E17" t="s">
        <v>162</v>
      </c>
      <c r="F17" t="s">
        <v>121</v>
      </c>
      <c r="G17" t="s">
        <v>30</v>
      </c>
      <c r="H17" s="9" t="s">
        <v>163</v>
      </c>
      <c r="I17" t="s">
        <v>88</v>
      </c>
      <c r="J17" s="11" t="s">
        <v>129</v>
      </c>
      <c r="K17" t="s">
        <v>98</v>
      </c>
      <c r="L17" t="s">
        <v>73</v>
      </c>
      <c r="M17" t="s">
        <v>164</v>
      </c>
      <c r="N17" t="s">
        <v>165</v>
      </c>
      <c r="O17" s="8">
        <v>45985</v>
      </c>
    </row>
    <row r="18" spans="1:15" x14ac:dyDescent="0.55000000000000004">
      <c r="A18" t="s">
        <v>166</v>
      </c>
      <c r="B18" s="8">
        <v>45965</v>
      </c>
      <c r="C18">
        <f t="shared" ca="1" si="0"/>
        <v>73</v>
      </c>
      <c r="D18" t="s">
        <v>15</v>
      </c>
      <c r="E18" t="s">
        <v>167</v>
      </c>
      <c r="F18" t="s">
        <v>146</v>
      </c>
      <c r="G18" t="s">
        <v>26</v>
      </c>
      <c r="H18" s="9" t="s">
        <v>168</v>
      </c>
      <c r="I18" t="s">
        <v>88</v>
      </c>
      <c r="J18" s="11" t="s">
        <v>129</v>
      </c>
      <c r="K18" t="s">
        <v>98</v>
      </c>
      <c r="L18" t="s">
        <v>90</v>
      </c>
      <c r="M18" t="s">
        <v>169</v>
      </c>
      <c r="N18" t="s">
        <v>170</v>
      </c>
      <c r="O18" s="8">
        <v>45976</v>
      </c>
    </row>
    <row r="19" spans="1:15" x14ac:dyDescent="0.55000000000000004">
      <c r="A19" t="s">
        <v>171</v>
      </c>
      <c r="B19" s="8">
        <v>45934</v>
      </c>
      <c r="C19">
        <f t="shared" ca="1" si="0"/>
        <v>104</v>
      </c>
      <c r="D19" t="s">
        <v>19</v>
      </c>
      <c r="E19" t="s">
        <v>172</v>
      </c>
      <c r="F19" t="s">
        <v>58</v>
      </c>
      <c r="G19" t="s">
        <v>30</v>
      </c>
      <c r="H19" s="9" t="s">
        <v>173</v>
      </c>
      <c r="I19" t="s">
        <v>79</v>
      </c>
      <c r="J19" t="s">
        <v>61</v>
      </c>
      <c r="K19" t="s">
        <v>62</v>
      </c>
      <c r="L19" t="s">
        <v>63</v>
      </c>
      <c r="M19" t="s">
        <v>174</v>
      </c>
      <c r="N19" t="s">
        <v>175</v>
      </c>
      <c r="O19" s="8">
        <v>45945</v>
      </c>
    </row>
    <row r="20" spans="1:15" x14ac:dyDescent="0.55000000000000004">
      <c r="A20" t="s">
        <v>176</v>
      </c>
      <c r="B20" s="8">
        <v>45942</v>
      </c>
      <c r="C20">
        <f t="shared" ca="1" si="0"/>
        <v>96</v>
      </c>
      <c r="D20" t="s">
        <v>19</v>
      </c>
      <c r="E20" t="s">
        <v>177</v>
      </c>
      <c r="F20" t="s">
        <v>86</v>
      </c>
      <c r="G20" t="s">
        <v>26</v>
      </c>
      <c r="H20" s="9" t="s">
        <v>178</v>
      </c>
      <c r="I20" t="s">
        <v>179</v>
      </c>
      <c r="J20" s="11" t="s">
        <v>129</v>
      </c>
      <c r="K20" t="s">
        <v>89</v>
      </c>
      <c r="L20" t="s">
        <v>141</v>
      </c>
      <c r="M20" t="s">
        <v>180</v>
      </c>
      <c r="N20" t="s">
        <v>181</v>
      </c>
      <c r="O20" s="8">
        <v>45951</v>
      </c>
    </row>
    <row r="21" spans="1:15" x14ac:dyDescent="0.55000000000000004">
      <c r="A21" t="s">
        <v>182</v>
      </c>
      <c r="B21" s="8">
        <v>45974</v>
      </c>
      <c r="C21">
        <f t="shared" ca="1" si="0"/>
        <v>64</v>
      </c>
      <c r="D21" t="s">
        <v>15</v>
      </c>
      <c r="E21" t="s">
        <v>183</v>
      </c>
      <c r="F21" t="s">
        <v>68</v>
      </c>
      <c r="G21" t="s">
        <v>24</v>
      </c>
      <c r="H21" s="9" t="s">
        <v>184</v>
      </c>
      <c r="I21" t="s">
        <v>185</v>
      </c>
      <c r="J21" t="s">
        <v>71</v>
      </c>
      <c r="K21" t="s">
        <v>98</v>
      </c>
      <c r="L21" t="s">
        <v>81</v>
      </c>
      <c r="M21" t="s">
        <v>186</v>
      </c>
      <c r="N21" t="s">
        <v>187</v>
      </c>
      <c r="O21" s="8">
        <v>45981</v>
      </c>
    </row>
    <row r="22" spans="1:15" x14ac:dyDescent="0.55000000000000004">
      <c r="A22" t="s">
        <v>188</v>
      </c>
      <c r="B22" s="8">
        <v>45946</v>
      </c>
      <c r="C22">
        <f t="shared" ca="1" si="0"/>
        <v>92</v>
      </c>
      <c r="D22" t="s">
        <v>17</v>
      </c>
      <c r="E22" t="s">
        <v>189</v>
      </c>
      <c r="F22" t="s">
        <v>68</v>
      </c>
      <c r="G22" t="s">
        <v>26</v>
      </c>
      <c r="H22" s="9" t="s">
        <v>190</v>
      </c>
      <c r="I22" t="s">
        <v>191</v>
      </c>
      <c r="J22" t="s">
        <v>71</v>
      </c>
      <c r="K22" t="s">
        <v>98</v>
      </c>
      <c r="L22" t="s">
        <v>141</v>
      </c>
      <c r="M22" t="s">
        <v>192</v>
      </c>
      <c r="N22" t="s">
        <v>193</v>
      </c>
      <c r="O22" s="8">
        <v>45955</v>
      </c>
    </row>
    <row r="23" spans="1:15" x14ac:dyDescent="0.55000000000000004">
      <c r="A23" t="s">
        <v>194</v>
      </c>
      <c r="B23" s="8">
        <v>45960</v>
      </c>
      <c r="C23">
        <f t="shared" ca="1" si="0"/>
        <v>78</v>
      </c>
      <c r="D23" t="s">
        <v>17</v>
      </c>
      <c r="E23" t="s">
        <v>195</v>
      </c>
      <c r="F23" t="s">
        <v>58</v>
      </c>
      <c r="G23" t="s">
        <v>30</v>
      </c>
      <c r="H23" s="9" t="s">
        <v>196</v>
      </c>
      <c r="I23" t="s">
        <v>88</v>
      </c>
      <c r="J23" t="s">
        <v>61</v>
      </c>
      <c r="K23" t="s">
        <v>80</v>
      </c>
      <c r="L23" t="s">
        <v>81</v>
      </c>
      <c r="M23" t="s">
        <v>197</v>
      </c>
      <c r="N23" t="s">
        <v>198</v>
      </c>
      <c r="O23" s="8">
        <v>45963</v>
      </c>
    </row>
    <row r="24" spans="1:15" x14ac:dyDescent="0.55000000000000004">
      <c r="A24" t="s">
        <v>199</v>
      </c>
      <c r="B24" s="8">
        <v>45942</v>
      </c>
      <c r="C24">
        <f t="shared" ca="1" si="0"/>
        <v>96</v>
      </c>
      <c r="D24" t="s">
        <v>13</v>
      </c>
      <c r="E24" t="s">
        <v>200</v>
      </c>
      <c r="F24" t="s">
        <v>95</v>
      </c>
      <c r="G24" t="s">
        <v>30</v>
      </c>
      <c r="H24" s="9" t="s">
        <v>201</v>
      </c>
      <c r="I24" t="s">
        <v>202</v>
      </c>
      <c r="J24" t="s">
        <v>61</v>
      </c>
      <c r="K24" t="s">
        <v>80</v>
      </c>
      <c r="L24" t="s">
        <v>81</v>
      </c>
      <c r="M24" t="s">
        <v>203</v>
      </c>
      <c r="N24" t="s">
        <v>204</v>
      </c>
      <c r="O24" s="8">
        <v>45953</v>
      </c>
    </row>
    <row r="25" spans="1:15" x14ac:dyDescent="0.55000000000000004">
      <c r="A25" t="s">
        <v>205</v>
      </c>
      <c r="B25" s="8">
        <v>45936</v>
      </c>
      <c r="C25">
        <f t="shared" ca="1" si="0"/>
        <v>102</v>
      </c>
      <c r="D25" t="s">
        <v>19</v>
      </c>
      <c r="E25" t="s">
        <v>206</v>
      </c>
      <c r="F25" t="s">
        <v>121</v>
      </c>
      <c r="G25" t="s">
        <v>26</v>
      </c>
      <c r="H25" s="9" t="s">
        <v>207</v>
      </c>
      <c r="I25" t="s">
        <v>208</v>
      </c>
      <c r="J25" s="11" t="s">
        <v>129</v>
      </c>
      <c r="K25" t="s">
        <v>89</v>
      </c>
      <c r="L25" t="s">
        <v>73</v>
      </c>
      <c r="M25" t="s">
        <v>209</v>
      </c>
      <c r="N25" t="s">
        <v>210</v>
      </c>
      <c r="O25" s="8">
        <v>45947</v>
      </c>
    </row>
    <row r="26" spans="1:15" x14ac:dyDescent="0.55000000000000004">
      <c r="A26" t="s">
        <v>211</v>
      </c>
      <c r="B26" s="8">
        <v>45973</v>
      </c>
      <c r="C26">
        <f t="shared" ca="1" si="0"/>
        <v>65</v>
      </c>
      <c r="D26" t="s">
        <v>19</v>
      </c>
      <c r="E26" t="s">
        <v>212</v>
      </c>
      <c r="F26" t="s">
        <v>95</v>
      </c>
      <c r="G26" t="s">
        <v>28</v>
      </c>
      <c r="H26" s="9" t="s">
        <v>213</v>
      </c>
      <c r="I26" t="s">
        <v>70</v>
      </c>
      <c r="J26" t="s">
        <v>71</v>
      </c>
      <c r="K26" t="s">
        <v>62</v>
      </c>
      <c r="L26" t="s">
        <v>110</v>
      </c>
      <c r="M26" t="s">
        <v>214</v>
      </c>
      <c r="N26" t="s">
        <v>215</v>
      </c>
      <c r="O26" s="8">
        <v>45985</v>
      </c>
    </row>
    <row r="27" spans="1:15" x14ac:dyDescent="0.55000000000000004">
      <c r="A27" t="s">
        <v>216</v>
      </c>
      <c r="B27" s="8">
        <v>45946</v>
      </c>
      <c r="C27">
        <f t="shared" ca="1" si="0"/>
        <v>92</v>
      </c>
      <c r="D27" t="s">
        <v>17</v>
      </c>
      <c r="E27" t="s">
        <v>217</v>
      </c>
      <c r="F27" t="s">
        <v>121</v>
      </c>
      <c r="G27" t="s">
        <v>26</v>
      </c>
      <c r="H27" s="9" t="s">
        <v>218</v>
      </c>
      <c r="I27" t="s">
        <v>148</v>
      </c>
      <c r="J27" s="10" t="s">
        <v>97</v>
      </c>
      <c r="K27" t="s">
        <v>62</v>
      </c>
      <c r="L27" t="s">
        <v>110</v>
      </c>
      <c r="M27" t="s">
        <v>219</v>
      </c>
      <c r="N27" t="s">
        <v>220</v>
      </c>
      <c r="O27" s="8">
        <v>45951</v>
      </c>
    </row>
    <row r="28" spans="1:15" x14ac:dyDescent="0.55000000000000004">
      <c r="A28" t="s">
        <v>221</v>
      </c>
      <c r="B28" s="8">
        <v>45943</v>
      </c>
      <c r="C28">
        <f t="shared" ca="1" si="0"/>
        <v>95</v>
      </c>
      <c r="D28" t="s">
        <v>17</v>
      </c>
      <c r="E28" t="s">
        <v>222</v>
      </c>
      <c r="F28" t="s">
        <v>146</v>
      </c>
      <c r="G28" t="s">
        <v>24</v>
      </c>
      <c r="H28" s="9" t="s">
        <v>223</v>
      </c>
      <c r="I28" t="s">
        <v>109</v>
      </c>
      <c r="J28" s="10" t="s">
        <v>97</v>
      </c>
      <c r="K28" t="s">
        <v>98</v>
      </c>
      <c r="L28" t="s">
        <v>63</v>
      </c>
      <c r="M28" t="s">
        <v>224</v>
      </c>
      <c r="N28" t="s">
        <v>225</v>
      </c>
      <c r="O28" s="8">
        <v>45951</v>
      </c>
    </row>
    <row r="29" spans="1:15" x14ac:dyDescent="0.55000000000000004">
      <c r="A29" t="s">
        <v>226</v>
      </c>
      <c r="B29" s="8">
        <v>45948</v>
      </c>
      <c r="C29">
        <f t="shared" ca="1" si="0"/>
        <v>90</v>
      </c>
      <c r="D29" t="s">
        <v>17</v>
      </c>
      <c r="E29" t="s">
        <v>227</v>
      </c>
      <c r="F29" t="s">
        <v>95</v>
      </c>
      <c r="G29" t="s">
        <v>26</v>
      </c>
      <c r="H29" s="9" t="s">
        <v>228</v>
      </c>
      <c r="I29" t="s">
        <v>185</v>
      </c>
      <c r="J29" s="11" t="s">
        <v>129</v>
      </c>
      <c r="K29" t="s">
        <v>89</v>
      </c>
      <c r="L29" t="s">
        <v>110</v>
      </c>
      <c r="M29" t="s">
        <v>229</v>
      </c>
      <c r="N29" t="s">
        <v>230</v>
      </c>
      <c r="O29" s="8">
        <v>45952</v>
      </c>
    </row>
    <row r="30" spans="1:15" x14ac:dyDescent="0.55000000000000004">
      <c r="A30" t="s">
        <v>231</v>
      </c>
      <c r="B30" s="8">
        <v>45948</v>
      </c>
      <c r="C30">
        <f t="shared" ca="1" si="0"/>
        <v>90</v>
      </c>
      <c r="D30" t="s">
        <v>13</v>
      </c>
      <c r="E30" t="s">
        <v>232</v>
      </c>
      <c r="F30" t="s">
        <v>86</v>
      </c>
      <c r="G30" t="s">
        <v>24</v>
      </c>
      <c r="H30" s="9" t="s">
        <v>233</v>
      </c>
      <c r="I30" t="s">
        <v>202</v>
      </c>
      <c r="J30" s="11" t="s">
        <v>129</v>
      </c>
      <c r="K30" t="s">
        <v>98</v>
      </c>
      <c r="L30" t="s">
        <v>73</v>
      </c>
      <c r="M30" t="s">
        <v>234</v>
      </c>
      <c r="N30" t="s">
        <v>235</v>
      </c>
      <c r="O30" s="8">
        <v>45957</v>
      </c>
    </row>
    <row r="31" spans="1:15" x14ac:dyDescent="0.55000000000000004">
      <c r="A31" t="s">
        <v>236</v>
      </c>
      <c r="B31" s="8">
        <v>45938</v>
      </c>
      <c r="C31">
        <f t="shared" ca="1" si="0"/>
        <v>100</v>
      </c>
      <c r="D31" t="s">
        <v>15</v>
      </c>
      <c r="E31" t="s">
        <v>237</v>
      </c>
      <c r="F31" t="s">
        <v>95</v>
      </c>
      <c r="G31" t="s">
        <v>26</v>
      </c>
      <c r="H31" s="9" t="s">
        <v>238</v>
      </c>
      <c r="I31" t="s">
        <v>191</v>
      </c>
      <c r="J31" s="10" t="s">
        <v>97</v>
      </c>
      <c r="K31" t="s">
        <v>89</v>
      </c>
      <c r="L31" t="s">
        <v>63</v>
      </c>
      <c r="M31" t="s">
        <v>239</v>
      </c>
      <c r="N31" t="s">
        <v>240</v>
      </c>
      <c r="O31" s="8">
        <v>45946</v>
      </c>
    </row>
    <row r="32" spans="1:15" x14ac:dyDescent="0.55000000000000004">
      <c r="A32" t="s">
        <v>241</v>
      </c>
      <c r="B32" s="8">
        <v>45966</v>
      </c>
      <c r="C32">
        <f t="shared" ca="1" si="0"/>
        <v>72</v>
      </c>
      <c r="D32" t="s">
        <v>13</v>
      </c>
      <c r="E32" t="s">
        <v>242</v>
      </c>
      <c r="F32" t="s">
        <v>95</v>
      </c>
      <c r="G32" t="s">
        <v>30</v>
      </c>
      <c r="H32" s="9" t="s">
        <v>243</v>
      </c>
      <c r="I32" t="s">
        <v>70</v>
      </c>
      <c r="J32" t="s">
        <v>61</v>
      </c>
      <c r="K32" t="s">
        <v>80</v>
      </c>
      <c r="L32" t="s">
        <v>73</v>
      </c>
      <c r="M32" t="s">
        <v>244</v>
      </c>
      <c r="N32" t="s">
        <v>245</v>
      </c>
      <c r="O32" s="8">
        <v>45971</v>
      </c>
    </row>
    <row r="33" spans="1:15" x14ac:dyDescent="0.55000000000000004">
      <c r="A33" t="s">
        <v>246</v>
      </c>
      <c r="B33" s="8">
        <v>45948</v>
      </c>
      <c r="C33">
        <f t="shared" ca="1" si="0"/>
        <v>90</v>
      </c>
      <c r="D33" t="s">
        <v>19</v>
      </c>
      <c r="E33" t="s">
        <v>247</v>
      </c>
      <c r="F33" t="s">
        <v>58</v>
      </c>
      <c r="G33" t="s">
        <v>28</v>
      </c>
      <c r="H33" s="9" t="s">
        <v>248</v>
      </c>
      <c r="I33" t="s">
        <v>128</v>
      </c>
      <c r="J33" s="10" t="s">
        <v>97</v>
      </c>
      <c r="K33" t="s">
        <v>62</v>
      </c>
      <c r="L33" t="s">
        <v>81</v>
      </c>
      <c r="M33" t="s">
        <v>249</v>
      </c>
      <c r="N33" t="s">
        <v>250</v>
      </c>
      <c r="O33" s="8">
        <v>45956</v>
      </c>
    </row>
    <row r="34" spans="1:15" x14ac:dyDescent="0.55000000000000004">
      <c r="A34" t="s">
        <v>251</v>
      </c>
      <c r="B34" s="8">
        <v>45964</v>
      </c>
      <c r="C34">
        <f t="shared" ca="1" si="0"/>
        <v>74</v>
      </c>
      <c r="D34" t="s">
        <v>13</v>
      </c>
      <c r="E34" t="s">
        <v>252</v>
      </c>
      <c r="F34" t="s">
        <v>146</v>
      </c>
      <c r="G34" t="s">
        <v>30</v>
      </c>
      <c r="H34" s="9" t="s">
        <v>253</v>
      </c>
      <c r="I34" t="s">
        <v>202</v>
      </c>
      <c r="J34" t="s">
        <v>71</v>
      </c>
      <c r="K34" t="s">
        <v>62</v>
      </c>
      <c r="L34" t="s">
        <v>110</v>
      </c>
      <c r="M34" t="s">
        <v>254</v>
      </c>
      <c r="N34" t="s">
        <v>255</v>
      </c>
      <c r="O34" s="8">
        <v>45972</v>
      </c>
    </row>
    <row r="35" spans="1:15" x14ac:dyDescent="0.55000000000000004">
      <c r="A35" t="s">
        <v>256</v>
      </c>
      <c r="B35" s="8">
        <v>45976</v>
      </c>
      <c r="C35">
        <f t="shared" ca="1" si="0"/>
        <v>62</v>
      </c>
      <c r="D35" t="s">
        <v>17</v>
      </c>
      <c r="E35" t="s">
        <v>257</v>
      </c>
      <c r="F35" t="s">
        <v>58</v>
      </c>
      <c r="G35" t="s">
        <v>24</v>
      </c>
      <c r="H35" s="9" t="s">
        <v>258</v>
      </c>
      <c r="I35" t="s">
        <v>60</v>
      </c>
      <c r="J35" t="s">
        <v>61</v>
      </c>
      <c r="K35" t="s">
        <v>80</v>
      </c>
      <c r="L35" t="s">
        <v>73</v>
      </c>
      <c r="M35" t="s">
        <v>259</v>
      </c>
      <c r="N35" t="s">
        <v>260</v>
      </c>
      <c r="O35" s="8">
        <v>45981</v>
      </c>
    </row>
    <row r="36" spans="1:15" x14ac:dyDescent="0.55000000000000004">
      <c r="A36" t="s">
        <v>261</v>
      </c>
      <c r="B36" s="8">
        <v>45942</v>
      </c>
      <c r="C36">
        <f t="shared" ca="1" si="0"/>
        <v>96</v>
      </c>
      <c r="D36" t="s">
        <v>13</v>
      </c>
      <c r="E36" t="s">
        <v>262</v>
      </c>
      <c r="F36" t="s">
        <v>58</v>
      </c>
      <c r="G36" t="s">
        <v>28</v>
      </c>
      <c r="H36" s="9" t="s">
        <v>263</v>
      </c>
      <c r="I36" t="s">
        <v>264</v>
      </c>
      <c r="J36" s="10" t="s">
        <v>97</v>
      </c>
      <c r="K36" t="s">
        <v>89</v>
      </c>
      <c r="L36" t="s">
        <v>141</v>
      </c>
      <c r="M36" t="s">
        <v>265</v>
      </c>
      <c r="N36" t="s">
        <v>266</v>
      </c>
      <c r="O36" s="8">
        <v>45945</v>
      </c>
    </row>
    <row r="37" spans="1:15" x14ac:dyDescent="0.55000000000000004">
      <c r="A37" t="s">
        <v>267</v>
      </c>
      <c r="B37" s="8">
        <v>45961</v>
      </c>
      <c r="C37">
        <f t="shared" ca="1" si="0"/>
        <v>77</v>
      </c>
      <c r="D37" t="s">
        <v>19</v>
      </c>
      <c r="E37" t="s">
        <v>268</v>
      </c>
      <c r="F37" t="s">
        <v>121</v>
      </c>
      <c r="G37" t="s">
        <v>28</v>
      </c>
      <c r="H37" s="9" t="s">
        <v>269</v>
      </c>
      <c r="I37" t="s">
        <v>79</v>
      </c>
      <c r="J37" t="s">
        <v>71</v>
      </c>
      <c r="K37" t="s">
        <v>72</v>
      </c>
      <c r="L37" t="s">
        <v>81</v>
      </c>
      <c r="M37" t="s">
        <v>270</v>
      </c>
      <c r="N37" t="s">
        <v>271</v>
      </c>
      <c r="O37" s="8">
        <v>45966</v>
      </c>
    </row>
    <row r="38" spans="1:15" x14ac:dyDescent="0.55000000000000004">
      <c r="A38" t="s">
        <v>272</v>
      </c>
      <c r="B38" s="8">
        <v>45973</v>
      </c>
      <c r="C38">
        <f t="shared" ca="1" si="0"/>
        <v>65</v>
      </c>
      <c r="D38" t="s">
        <v>15</v>
      </c>
      <c r="E38" t="s">
        <v>273</v>
      </c>
      <c r="F38" t="s">
        <v>58</v>
      </c>
      <c r="G38" t="s">
        <v>28</v>
      </c>
      <c r="H38" s="9" t="s">
        <v>274</v>
      </c>
      <c r="I38" t="s">
        <v>128</v>
      </c>
      <c r="J38" t="s">
        <v>71</v>
      </c>
      <c r="K38" t="s">
        <v>89</v>
      </c>
      <c r="L38" t="s">
        <v>63</v>
      </c>
      <c r="M38" t="s">
        <v>275</v>
      </c>
      <c r="N38" t="s">
        <v>276</v>
      </c>
      <c r="O38" s="8">
        <v>45977</v>
      </c>
    </row>
    <row r="39" spans="1:15" x14ac:dyDescent="0.55000000000000004">
      <c r="A39" t="s">
        <v>277</v>
      </c>
      <c r="B39" s="8">
        <v>45934</v>
      </c>
      <c r="C39">
        <f t="shared" ca="1" si="0"/>
        <v>104</v>
      </c>
      <c r="D39" t="s">
        <v>13</v>
      </c>
      <c r="E39" t="s">
        <v>278</v>
      </c>
      <c r="F39" t="s">
        <v>95</v>
      </c>
      <c r="G39" t="s">
        <v>28</v>
      </c>
      <c r="H39" s="9" t="s">
        <v>279</v>
      </c>
      <c r="I39" t="s">
        <v>60</v>
      </c>
      <c r="J39" t="s">
        <v>71</v>
      </c>
      <c r="K39" t="s">
        <v>98</v>
      </c>
      <c r="L39" t="s">
        <v>141</v>
      </c>
      <c r="M39" t="s">
        <v>280</v>
      </c>
      <c r="N39" t="s">
        <v>281</v>
      </c>
      <c r="O39" s="8">
        <v>45945</v>
      </c>
    </row>
    <row r="40" spans="1:15" x14ac:dyDescent="0.55000000000000004">
      <c r="A40" t="s">
        <v>282</v>
      </c>
      <c r="B40" s="8">
        <v>45944</v>
      </c>
      <c r="C40">
        <f t="shared" ca="1" si="0"/>
        <v>94</v>
      </c>
      <c r="D40" t="s">
        <v>19</v>
      </c>
      <c r="E40" t="s">
        <v>283</v>
      </c>
      <c r="F40" t="s">
        <v>121</v>
      </c>
      <c r="G40" t="s">
        <v>28</v>
      </c>
      <c r="H40" s="9" t="s">
        <v>284</v>
      </c>
      <c r="I40" t="s">
        <v>60</v>
      </c>
      <c r="J40" t="s">
        <v>71</v>
      </c>
      <c r="K40" t="s">
        <v>89</v>
      </c>
      <c r="L40" t="s">
        <v>73</v>
      </c>
      <c r="M40" t="s">
        <v>285</v>
      </c>
      <c r="N40" t="s">
        <v>286</v>
      </c>
      <c r="O40" s="8">
        <v>45950</v>
      </c>
    </row>
    <row r="41" spans="1:15" x14ac:dyDescent="0.55000000000000004">
      <c r="A41" t="s">
        <v>287</v>
      </c>
      <c r="B41" s="8">
        <v>45959</v>
      </c>
      <c r="C41">
        <f t="shared" ca="1" si="0"/>
        <v>79</v>
      </c>
      <c r="D41" t="s">
        <v>13</v>
      </c>
      <c r="E41" t="s">
        <v>288</v>
      </c>
      <c r="F41" t="s">
        <v>146</v>
      </c>
      <c r="G41" t="s">
        <v>26</v>
      </c>
      <c r="H41" s="9" t="s">
        <v>289</v>
      </c>
      <c r="I41" t="s">
        <v>148</v>
      </c>
      <c r="J41" t="s">
        <v>71</v>
      </c>
      <c r="K41" t="s">
        <v>89</v>
      </c>
      <c r="L41" t="s">
        <v>110</v>
      </c>
      <c r="M41" t="s">
        <v>290</v>
      </c>
      <c r="N41" t="s">
        <v>291</v>
      </c>
      <c r="O41" s="8">
        <v>45972</v>
      </c>
    </row>
    <row r="42" spans="1:15" x14ac:dyDescent="0.55000000000000004">
      <c r="A42" t="s">
        <v>292</v>
      </c>
      <c r="B42" s="8">
        <v>45935</v>
      </c>
      <c r="C42">
        <f t="shared" ca="1" si="0"/>
        <v>103</v>
      </c>
      <c r="D42" t="s">
        <v>17</v>
      </c>
      <c r="E42" t="s">
        <v>293</v>
      </c>
      <c r="F42" t="s">
        <v>95</v>
      </c>
      <c r="G42" t="s">
        <v>30</v>
      </c>
      <c r="H42" s="9" t="s">
        <v>294</v>
      </c>
      <c r="I42" t="s">
        <v>295</v>
      </c>
      <c r="J42" s="11" t="s">
        <v>129</v>
      </c>
      <c r="K42" t="s">
        <v>80</v>
      </c>
      <c r="L42" t="s">
        <v>110</v>
      </c>
      <c r="M42" t="s">
        <v>296</v>
      </c>
      <c r="N42" t="s">
        <v>297</v>
      </c>
      <c r="O42" s="8">
        <v>45946</v>
      </c>
    </row>
    <row r="43" spans="1:15" x14ac:dyDescent="0.55000000000000004">
      <c r="A43" t="s">
        <v>298</v>
      </c>
      <c r="B43" s="8">
        <v>45957</v>
      </c>
      <c r="C43">
        <f t="shared" ca="1" si="0"/>
        <v>81</v>
      </c>
      <c r="D43" t="s">
        <v>19</v>
      </c>
      <c r="E43" t="s">
        <v>299</v>
      </c>
      <c r="F43" t="s">
        <v>86</v>
      </c>
      <c r="G43" t="s">
        <v>26</v>
      </c>
      <c r="H43" s="9" t="s">
        <v>300</v>
      </c>
      <c r="I43" t="s">
        <v>128</v>
      </c>
      <c r="J43" t="s">
        <v>71</v>
      </c>
      <c r="K43" t="s">
        <v>98</v>
      </c>
      <c r="L43" t="s">
        <v>110</v>
      </c>
      <c r="M43" t="s">
        <v>301</v>
      </c>
      <c r="N43" t="s">
        <v>302</v>
      </c>
      <c r="O43" s="8">
        <v>45963</v>
      </c>
    </row>
    <row r="44" spans="1:15" x14ac:dyDescent="0.55000000000000004">
      <c r="A44" t="s">
        <v>303</v>
      </c>
      <c r="B44" s="8">
        <v>45935</v>
      </c>
      <c r="C44">
        <f t="shared" ca="1" si="0"/>
        <v>103</v>
      </c>
      <c r="D44" t="s">
        <v>17</v>
      </c>
      <c r="E44" t="s">
        <v>304</v>
      </c>
      <c r="F44" t="s">
        <v>68</v>
      </c>
      <c r="G44" t="s">
        <v>28</v>
      </c>
      <c r="H44" s="9" t="s">
        <v>305</v>
      </c>
      <c r="I44" t="s">
        <v>208</v>
      </c>
      <c r="J44" t="s">
        <v>71</v>
      </c>
      <c r="K44" t="s">
        <v>80</v>
      </c>
      <c r="L44" t="s">
        <v>110</v>
      </c>
      <c r="M44" t="s">
        <v>306</v>
      </c>
      <c r="N44" t="s">
        <v>307</v>
      </c>
      <c r="O44" s="8">
        <v>45942</v>
      </c>
    </row>
    <row r="45" spans="1:15" x14ac:dyDescent="0.55000000000000004">
      <c r="A45" t="s">
        <v>308</v>
      </c>
      <c r="B45" s="8">
        <v>45961</v>
      </c>
      <c r="C45">
        <f t="shared" ca="1" si="0"/>
        <v>77</v>
      </c>
      <c r="D45" t="s">
        <v>17</v>
      </c>
      <c r="E45" t="s">
        <v>309</v>
      </c>
      <c r="F45" t="s">
        <v>95</v>
      </c>
      <c r="G45" t="s">
        <v>24</v>
      </c>
      <c r="H45" s="9" t="s">
        <v>310</v>
      </c>
      <c r="I45" t="s">
        <v>79</v>
      </c>
      <c r="J45" t="s">
        <v>71</v>
      </c>
      <c r="K45" t="s">
        <v>98</v>
      </c>
      <c r="L45" t="s">
        <v>73</v>
      </c>
      <c r="M45" t="s">
        <v>311</v>
      </c>
      <c r="N45" t="s">
        <v>312</v>
      </c>
      <c r="O45" s="8">
        <v>45974</v>
      </c>
    </row>
    <row r="46" spans="1:15" x14ac:dyDescent="0.55000000000000004">
      <c r="A46" t="s">
        <v>313</v>
      </c>
      <c r="B46" s="8">
        <v>45971</v>
      </c>
      <c r="C46">
        <f t="shared" ca="1" si="0"/>
        <v>67</v>
      </c>
      <c r="D46" t="s">
        <v>19</v>
      </c>
      <c r="E46" t="s">
        <v>314</v>
      </c>
      <c r="F46" t="s">
        <v>95</v>
      </c>
      <c r="G46" t="s">
        <v>26</v>
      </c>
      <c r="H46" s="9" t="s">
        <v>315</v>
      </c>
      <c r="I46" t="s">
        <v>179</v>
      </c>
      <c r="J46" s="11" t="s">
        <v>129</v>
      </c>
      <c r="K46" t="s">
        <v>72</v>
      </c>
      <c r="L46" t="s">
        <v>73</v>
      </c>
      <c r="M46" t="s">
        <v>316</v>
      </c>
      <c r="N46" t="s">
        <v>317</v>
      </c>
      <c r="O46" s="8">
        <v>45977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151"/>
  <sheetViews>
    <sheetView zoomScaleNormal="100" workbookViewId="0"/>
  </sheetViews>
  <sheetFormatPr defaultColWidth="8.68359375" defaultRowHeight="14.4" x14ac:dyDescent="0.55000000000000004"/>
  <cols>
    <col min="1" max="1" width="15" customWidth="1"/>
    <col min="2" max="14" width="16" customWidth="1"/>
    <col min="15" max="15" width="25" customWidth="1"/>
  </cols>
  <sheetData>
    <row r="1" spans="1:15" ht="27.6" x14ac:dyDescent="0.55000000000000004">
      <c r="A1" s="5" t="s">
        <v>41</v>
      </c>
      <c r="B1" s="5" t="s">
        <v>42</v>
      </c>
      <c r="C1" s="5" t="s">
        <v>318</v>
      </c>
      <c r="D1" s="5" t="s">
        <v>319</v>
      </c>
      <c r="E1" s="5" t="s">
        <v>44</v>
      </c>
      <c r="F1" s="5" t="s">
        <v>45</v>
      </c>
      <c r="G1" s="5" t="s">
        <v>46</v>
      </c>
      <c r="H1" s="5" t="s">
        <v>47</v>
      </c>
      <c r="I1" s="5" t="s">
        <v>49</v>
      </c>
      <c r="J1" s="5" t="s">
        <v>50</v>
      </c>
      <c r="K1" s="5" t="s">
        <v>52</v>
      </c>
      <c r="L1" s="5" t="s">
        <v>320</v>
      </c>
      <c r="M1" s="5" t="s">
        <v>321</v>
      </c>
      <c r="N1" s="5" t="s">
        <v>322</v>
      </c>
      <c r="O1" s="5" t="s">
        <v>323</v>
      </c>
    </row>
    <row r="2" spans="1:15" x14ac:dyDescent="0.55000000000000004">
      <c r="A2" t="s">
        <v>324</v>
      </c>
      <c r="B2" s="8">
        <v>45877</v>
      </c>
      <c r="C2" s="8">
        <v>45893</v>
      </c>
      <c r="D2" s="12">
        <f t="shared" ref="D2:D33" si="0">C2-B2</f>
        <v>16</v>
      </c>
      <c r="E2" t="s">
        <v>19</v>
      </c>
      <c r="F2" t="s">
        <v>325</v>
      </c>
      <c r="G2" t="s">
        <v>58</v>
      </c>
      <c r="H2" s="9" t="s">
        <v>26</v>
      </c>
      <c r="I2" t="s">
        <v>109</v>
      </c>
      <c r="J2" t="s">
        <v>97</v>
      </c>
      <c r="K2" t="s">
        <v>81</v>
      </c>
      <c r="L2" t="s">
        <v>326</v>
      </c>
      <c r="M2" t="s">
        <v>327</v>
      </c>
      <c r="O2" s="9" t="s">
        <v>328</v>
      </c>
    </row>
    <row r="3" spans="1:15" x14ac:dyDescent="0.55000000000000004">
      <c r="A3" t="s">
        <v>329</v>
      </c>
      <c r="B3" s="8">
        <v>45877</v>
      </c>
      <c r="C3" s="8">
        <v>45900</v>
      </c>
      <c r="D3" s="12">
        <f t="shared" si="0"/>
        <v>23</v>
      </c>
      <c r="E3" t="s">
        <v>19</v>
      </c>
      <c r="F3" t="s">
        <v>330</v>
      </c>
      <c r="G3" t="s">
        <v>58</v>
      </c>
      <c r="H3" s="9" t="s">
        <v>26</v>
      </c>
      <c r="I3" t="s">
        <v>116</v>
      </c>
      <c r="J3" t="s">
        <v>61</v>
      </c>
      <c r="K3" t="s">
        <v>63</v>
      </c>
      <c r="L3" t="s">
        <v>331</v>
      </c>
      <c r="M3" t="s">
        <v>332</v>
      </c>
      <c r="O3" s="9" t="s">
        <v>328</v>
      </c>
    </row>
    <row r="4" spans="1:15" x14ac:dyDescent="0.55000000000000004">
      <c r="A4" t="s">
        <v>333</v>
      </c>
      <c r="B4" s="8">
        <v>45835</v>
      </c>
      <c r="C4" s="8">
        <v>45842</v>
      </c>
      <c r="D4" s="12">
        <f t="shared" si="0"/>
        <v>7</v>
      </c>
      <c r="E4" t="s">
        <v>15</v>
      </c>
      <c r="F4" t="s">
        <v>334</v>
      </c>
      <c r="G4" t="s">
        <v>146</v>
      </c>
      <c r="H4" s="9" t="s">
        <v>28</v>
      </c>
      <c r="I4" t="s">
        <v>88</v>
      </c>
      <c r="J4" t="s">
        <v>71</v>
      </c>
      <c r="K4" t="s">
        <v>110</v>
      </c>
      <c r="L4" t="s">
        <v>335</v>
      </c>
      <c r="M4" t="s">
        <v>336</v>
      </c>
      <c r="N4" s="13">
        <v>2</v>
      </c>
      <c r="O4" s="9" t="s">
        <v>337</v>
      </c>
    </row>
    <row r="5" spans="1:15" x14ac:dyDescent="0.55000000000000004">
      <c r="A5" t="s">
        <v>338</v>
      </c>
      <c r="B5" s="8">
        <v>45835</v>
      </c>
      <c r="C5" s="8">
        <v>45839</v>
      </c>
      <c r="D5" s="12">
        <f t="shared" si="0"/>
        <v>4</v>
      </c>
      <c r="E5" t="s">
        <v>15</v>
      </c>
      <c r="F5" t="s">
        <v>339</v>
      </c>
      <c r="G5" t="s">
        <v>86</v>
      </c>
      <c r="H5" s="9" t="s">
        <v>28</v>
      </c>
      <c r="I5" t="s">
        <v>264</v>
      </c>
      <c r="J5" t="s">
        <v>129</v>
      </c>
      <c r="K5" t="s">
        <v>73</v>
      </c>
      <c r="L5" t="s">
        <v>340</v>
      </c>
      <c r="M5" t="s">
        <v>332</v>
      </c>
      <c r="N5" s="14">
        <v>4</v>
      </c>
      <c r="O5" s="9" t="s">
        <v>341</v>
      </c>
    </row>
    <row r="6" spans="1:15" x14ac:dyDescent="0.55000000000000004">
      <c r="A6" t="s">
        <v>342</v>
      </c>
      <c r="B6" s="8">
        <v>45859</v>
      </c>
      <c r="C6" s="8">
        <v>45863</v>
      </c>
      <c r="D6" s="12">
        <f t="shared" si="0"/>
        <v>4</v>
      </c>
      <c r="E6" t="s">
        <v>13</v>
      </c>
      <c r="F6" t="s">
        <v>343</v>
      </c>
      <c r="G6" t="s">
        <v>86</v>
      </c>
      <c r="H6" s="9" t="s">
        <v>28</v>
      </c>
      <c r="I6" t="s">
        <v>88</v>
      </c>
      <c r="J6" t="s">
        <v>71</v>
      </c>
      <c r="K6" t="s">
        <v>63</v>
      </c>
      <c r="L6" t="s">
        <v>331</v>
      </c>
      <c r="M6" t="s">
        <v>344</v>
      </c>
      <c r="O6" s="9" t="s">
        <v>328</v>
      </c>
    </row>
    <row r="7" spans="1:15" x14ac:dyDescent="0.55000000000000004">
      <c r="A7" t="s">
        <v>345</v>
      </c>
      <c r="B7" s="8">
        <v>45875</v>
      </c>
      <c r="C7" s="8">
        <v>45883</v>
      </c>
      <c r="D7" s="12">
        <f t="shared" si="0"/>
        <v>8</v>
      </c>
      <c r="E7" t="s">
        <v>19</v>
      </c>
      <c r="F7" t="s">
        <v>325</v>
      </c>
      <c r="G7" t="s">
        <v>95</v>
      </c>
      <c r="H7" s="9" t="s">
        <v>24</v>
      </c>
      <c r="I7" t="s">
        <v>116</v>
      </c>
      <c r="J7" t="s">
        <v>129</v>
      </c>
      <c r="K7" t="s">
        <v>110</v>
      </c>
      <c r="L7" t="s">
        <v>346</v>
      </c>
      <c r="M7" t="s">
        <v>347</v>
      </c>
      <c r="N7" s="14">
        <v>5</v>
      </c>
      <c r="O7" s="9" t="s">
        <v>341</v>
      </c>
    </row>
    <row r="8" spans="1:15" x14ac:dyDescent="0.55000000000000004">
      <c r="A8" t="s">
        <v>348</v>
      </c>
      <c r="B8" s="8">
        <v>45811</v>
      </c>
      <c r="C8" s="8">
        <v>45822</v>
      </c>
      <c r="D8" s="12">
        <f t="shared" si="0"/>
        <v>11</v>
      </c>
      <c r="E8" t="s">
        <v>19</v>
      </c>
      <c r="F8" t="s">
        <v>349</v>
      </c>
      <c r="G8" t="s">
        <v>146</v>
      </c>
      <c r="H8" s="9" t="s">
        <v>26</v>
      </c>
      <c r="I8" t="s">
        <v>70</v>
      </c>
      <c r="J8" t="s">
        <v>97</v>
      </c>
      <c r="K8" t="s">
        <v>141</v>
      </c>
      <c r="L8" t="s">
        <v>340</v>
      </c>
      <c r="M8" t="s">
        <v>327</v>
      </c>
      <c r="N8" s="13">
        <v>2</v>
      </c>
      <c r="O8" s="9" t="s">
        <v>337</v>
      </c>
    </row>
    <row r="9" spans="1:15" x14ac:dyDescent="0.55000000000000004">
      <c r="A9" t="s">
        <v>350</v>
      </c>
      <c r="B9" s="8">
        <v>45847</v>
      </c>
      <c r="C9" s="8">
        <v>45852</v>
      </c>
      <c r="D9" s="12">
        <f t="shared" si="0"/>
        <v>5</v>
      </c>
      <c r="E9" t="s">
        <v>19</v>
      </c>
      <c r="F9" t="s">
        <v>351</v>
      </c>
      <c r="G9" t="s">
        <v>68</v>
      </c>
      <c r="H9" s="9" t="s">
        <v>24</v>
      </c>
      <c r="I9" t="s">
        <v>60</v>
      </c>
      <c r="J9" t="s">
        <v>129</v>
      </c>
      <c r="K9" t="s">
        <v>63</v>
      </c>
      <c r="L9" t="s">
        <v>340</v>
      </c>
      <c r="M9" t="s">
        <v>352</v>
      </c>
      <c r="N9" s="13">
        <v>2</v>
      </c>
      <c r="O9" s="9" t="s">
        <v>337</v>
      </c>
    </row>
    <row r="10" spans="1:15" x14ac:dyDescent="0.55000000000000004">
      <c r="A10" t="s">
        <v>353</v>
      </c>
      <c r="B10" s="8">
        <v>45857</v>
      </c>
      <c r="C10" s="8">
        <v>45868</v>
      </c>
      <c r="D10" s="12">
        <f t="shared" si="0"/>
        <v>11</v>
      </c>
      <c r="E10" t="s">
        <v>13</v>
      </c>
      <c r="F10" t="s">
        <v>354</v>
      </c>
      <c r="G10" t="s">
        <v>58</v>
      </c>
      <c r="H10" s="9" t="s">
        <v>26</v>
      </c>
      <c r="I10" t="s">
        <v>128</v>
      </c>
      <c r="J10" t="s">
        <v>61</v>
      </c>
      <c r="K10" t="s">
        <v>90</v>
      </c>
      <c r="L10" t="s">
        <v>355</v>
      </c>
      <c r="M10" t="s">
        <v>332</v>
      </c>
      <c r="N10">
        <v>3</v>
      </c>
      <c r="O10" s="9" t="s">
        <v>328</v>
      </c>
    </row>
    <row r="11" spans="1:15" x14ac:dyDescent="0.55000000000000004">
      <c r="A11" t="s">
        <v>356</v>
      </c>
      <c r="B11" s="8">
        <v>45883</v>
      </c>
      <c r="C11" s="8">
        <v>45892</v>
      </c>
      <c r="D11" s="12">
        <f t="shared" si="0"/>
        <v>9</v>
      </c>
      <c r="E11" t="s">
        <v>19</v>
      </c>
      <c r="F11" t="s">
        <v>357</v>
      </c>
      <c r="G11" t="s">
        <v>121</v>
      </c>
      <c r="H11" s="9" t="s">
        <v>28</v>
      </c>
      <c r="I11" t="s">
        <v>191</v>
      </c>
      <c r="J11" t="s">
        <v>97</v>
      </c>
      <c r="K11" t="s">
        <v>141</v>
      </c>
      <c r="L11" t="s">
        <v>346</v>
      </c>
      <c r="M11" t="s">
        <v>336</v>
      </c>
      <c r="N11" s="13">
        <v>1</v>
      </c>
      <c r="O11" s="9" t="s">
        <v>337</v>
      </c>
    </row>
    <row r="12" spans="1:15" x14ac:dyDescent="0.55000000000000004">
      <c r="A12" t="s">
        <v>358</v>
      </c>
      <c r="B12" s="8">
        <v>45840</v>
      </c>
      <c r="C12" s="8">
        <v>45852</v>
      </c>
      <c r="D12" s="12">
        <f t="shared" si="0"/>
        <v>12</v>
      </c>
      <c r="E12" t="s">
        <v>13</v>
      </c>
      <c r="F12" t="s">
        <v>359</v>
      </c>
      <c r="G12" t="s">
        <v>58</v>
      </c>
      <c r="H12" s="9" t="s">
        <v>28</v>
      </c>
      <c r="I12" t="s">
        <v>208</v>
      </c>
      <c r="J12" t="s">
        <v>129</v>
      </c>
      <c r="K12" t="s">
        <v>63</v>
      </c>
      <c r="L12" t="s">
        <v>335</v>
      </c>
      <c r="M12" t="s">
        <v>336</v>
      </c>
      <c r="N12" s="14">
        <v>5</v>
      </c>
      <c r="O12" s="9" t="s">
        <v>341</v>
      </c>
    </row>
    <row r="13" spans="1:15" x14ac:dyDescent="0.55000000000000004">
      <c r="A13" t="s">
        <v>360</v>
      </c>
      <c r="B13" s="8">
        <v>45846</v>
      </c>
      <c r="C13" s="8">
        <v>45858</v>
      </c>
      <c r="D13" s="12">
        <f t="shared" si="0"/>
        <v>12</v>
      </c>
      <c r="E13" t="s">
        <v>17</v>
      </c>
      <c r="F13" t="s">
        <v>361</v>
      </c>
      <c r="G13" t="s">
        <v>58</v>
      </c>
      <c r="H13" s="9" t="s">
        <v>24</v>
      </c>
      <c r="I13" t="s">
        <v>116</v>
      </c>
      <c r="J13" t="s">
        <v>129</v>
      </c>
      <c r="K13" t="s">
        <v>81</v>
      </c>
      <c r="L13" t="s">
        <v>340</v>
      </c>
      <c r="M13" t="s">
        <v>362</v>
      </c>
      <c r="N13" s="13">
        <v>1</v>
      </c>
      <c r="O13" s="9" t="s">
        <v>337</v>
      </c>
    </row>
    <row r="14" spans="1:15" x14ac:dyDescent="0.55000000000000004">
      <c r="A14" t="s">
        <v>363</v>
      </c>
      <c r="B14" s="8">
        <v>45854</v>
      </c>
      <c r="C14" s="8">
        <v>45876</v>
      </c>
      <c r="D14" s="12">
        <f t="shared" si="0"/>
        <v>22</v>
      </c>
      <c r="E14" t="s">
        <v>13</v>
      </c>
      <c r="F14" t="s">
        <v>364</v>
      </c>
      <c r="G14" t="s">
        <v>86</v>
      </c>
      <c r="H14" s="9" t="s">
        <v>26</v>
      </c>
      <c r="I14" t="s">
        <v>140</v>
      </c>
      <c r="J14" t="s">
        <v>97</v>
      </c>
      <c r="K14" t="s">
        <v>73</v>
      </c>
      <c r="L14" t="s">
        <v>346</v>
      </c>
      <c r="M14" t="s">
        <v>332</v>
      </c>
      <c r="N14" s="14">
        <v>5</v>
      </c>
      <c r="O14" s="9" t="s">
        <v>341</v>
      </c>
    </row>
    <row r="15" spans="1:15" x14ac:dyDescent="0.55000000000000004">
      <c r="A15" t="s">
        <v>365</v>
      </c>
      <c r="B15" s="8">
        <v>45868</v>
      </c>
      <c r="C15" s="8">
        <v>45898</v>
      </c>
      <c r="D15" s="12">
        <f t="shared" si="0"/>
        <v>30</v>
      </c>
      <c r="E15" t="s">
        <v>17</v>
      </c>
      <c r="F15" t="s">
        <v>366</v>
      </c>
      <c r="G15" t="s">
        <v>58</v>
      </c>
      <c r="H15" s="9" t="s">
        <v>26</v>
      </c>
      <c r="I15" t="s">
        <v>208</v>
      </c>
      <c r="J15" t="s">
        <v>61</v>
      </c>
      <c r="K15" t="s">
        <v>73</v>
      </c>
      <c r="L15" t="s">
        <v>367</v>
      </c>
      <c r="M15" t="s">
        <v>362</v>
      </c>
      <c r="N15" s="13">
        <v>2</v>
      </c>
      <c r="O15" s="9" t="s">
        <v>337</v>
      </c>
    </row>
    <row r="16" spans="1:15" x14ac:dyDescent="0.55000000000000004">
      <c r="A16" t="s">
        <v>368</v>
      </c>
      <c r="B16" s="8">
        <v>45819</v>
      </c>
      <c r="C16" s="8">
        <v>45849</v>
      </c>
      <c r="D16" s="12">
        <f t="shared" si="0"/>
        <v>30</v>
      </c>
      <c r="E16" t="s">
        <v>17</v>
      </c>
      <c r="F16" t="s">
        <v>369</v>
      </c>
      <c r="G16" t="s">
        <v>95</v>
      </c>
      <c r="H16" s="9" t="s">
        <v>26</v>
      </c>
      <c r="I16" t="s">
        <v>148</v>
      </c>
      <c r="J16" t="s">
        <v>61</v>
      </c>
      <c r="K16" t="s">
        <v>110</v>
      </c>
      <c r="L16" t="s">
        <v>335</v>
      </c>
      <c r="M16" t="s">
        <v>336</v>
      </c>
      <c r="N16" s="14">
        <v>4</v>
      </c>
      <c r="O16" s="9" t="s">
        <v>341</v>
      </c>
    </row>
    <row r="17" spans="1:15" x14ac:dyDescent="0.55000000000000004">
      <c r="A17" t="s">
        <v>370</v>
      </c>
      <c r="B17" s="8">
        <v>45817</v>
      </c>
      <c r="C17" s="8">
        <v>45832</v>
      </c>
      <c r="D17" s="12">
        <f t="shared" si="0"/>
        <v>15</v>
      </c>
      <c r="E17" t="s">
        <v>13</v>
      </c>
      <c r="F17" t="s">
        <v>371</v>
      </c>
      <c r="G17" t="s">
        <v>86</v>
      </c>
      <c r="H17" s="9" t="s">
        <v>24</v>
      </c>
      <c r="I17" t="s">
        <v>179</v>
      </c>
      <c r="J17" t="s">
        <v>61</v>
      </c>
      <c r="K17" t="s">
        <v>81</v>
      </c>
      <c r="L17" t="s">
        <v>340</v>
      </c>
      <c r="M17" t="s">
        <v>352</v>
      </c>
      <c r="O17" s="9" t="s">
        <v>328</v>
      </c>
    </row>
    <row r="18" spans="1:15" x14ac:dyDescent="0.55000000000000004">
      <c r="A18" t="s">
        <v>372</v>
      </c>
      <c r="B18" s="8">
        <v>45846</v>
      </c>
      <c r="C18" s="8">
        <v>45867</v>
      </c>
      <c r="D18" s="12">
        <f t="shared" si="0"/>
        <v>21</v>
      </c>
      <c r="E18" t="s">
        <v>17</v>
      </c>
      <c r="F18" t="s">
        <v>373</v>
      </c>
      <c r="G18" t="s">
        <v>86</v>
      </c>
      <c r="H18" s="9" t="s">
        <v>30</v>
      </c>
      <c r="I18" t="s">
        <v>191</v>
      </c>
      <c r="J18" t="s">
        <v>61</v>
      </c>
      <c r="K18" t="s">
        <v>141</v>
      </c>
      <c r="L18" t="s">
        <v>340</v>
      </c>
      <c r="M18" t="s">
        <v>352</v>
      </c>
      <c r="N18">
        <v>3</v>
      </c>
      <c r="O18" s="9" t="s">
        <v>328</v>
      </c>
    </row>
    <row r="19" spans="1:15" x14ac:dyDescent="0.55000000000000004">
      <c r="A19" t="s">
        <v>374</v>
      </c>
      <c r="B19" s="8">
        <v>45814</v>
      </c>
      <c r="C19" s="8">
        <v>45844</v>
      </c>
      <c r="D19" s="12">
        <f t="shared" si="0"/>
        <v>30</v>
      </c>
      <c r="E19" t="s">
        <v>13</v>
      </c>
      <c r="F19" t="s">
        <v>375</v>
      </c>
      <c r="G19" t="s">
        <v>58</v>
      </c>
      <c r="H19" s="9" t="s">
        <v>26</v>
      </c>
      <c r="I19" t="s">
        <v>185</v>
      </c>
      <c r="J19" t="s">
        <v>97</v>
      </c>
      <c r="K19" t="s">
        <v>110</v>
      </c>
      <c r="L19" t="s">
        <v>376</v>
      </c>
      <c r="M19" t="s">
        <v>352</v>
      </c>
      <c r="N19" s="14">
        <v>4</v>
      </c>
      <c r="O19" s="9" t="s">
        <v>341</v>
      </c>
    </row>
    <row r="20" spans="1:15" x14ac:dyDescent="0.55000000000000004">
      <c r="A20" t="s">
        <v>377</v>
      </c>
      <c r="B20" s="8">
        <v>45840</v>
      </c>
      <c r="C20" s="8">
        <v>45867</v>
      </c>
      <c r="D20" s="12">
        <f t="shared" si="0"/>
        <v>27</v>
      </c>
      <c r="E20" t="s">
        <v>19</v>
      </c>
      <c r="F20" t="s">
        <v>378</v>
      </c>
      <c r="G20" t="s">
        <v>146</v>
      </c>
      <c r="H20" s="9" t="s">
        <v>26</v>
      </c>
      <c r="I20" t="s">
        <v>185</v>
      </c>
      <c r="J20" t="s">
        <v>71</v>
      </c>
      <c r="K20" t="s">
        <v>81</v>
      </c>
      <c r="L20" t="s">
        <v>326</v>
      </c>
      <c r="M20" t="s">
        <v>327</v>
      </c>
      <c r="N20">
        <v>3</v>
      </c>
      <c r="O20" s="9" t="s">
        <v>328</v>
      </c>
    </row>
    <row r="21" spans="1:15" x14ac:dyDescent="0.55000000000000004">
      <c r="A21" t="s">
        <v>379</v>
      </c>
      <c r="B21" s="8">
        <v>45834</v>
      </c>
      <c r="C21" s="8">
        <v>45847</v>
      </c>
      <c r="D21" s="12">
        <f t="shared" si="0"/>
        <v>13</v>
      </c>
      <c r="E21" t="s">
        <v>15</v>
      </c>
      <c r="F21" t="s">
        <v>380</v>
      </c>
      <c r="G21" t="s">
        <v>121</v>
      </c>
      <c r="H21" s="9" t="s">
        <v>26</v>
      </c>
      <c r="I21" t="s">
        <v>202</v>
      </c>
      <c r="J21" t="s">
        <v>71</v>
      </c>
      <c r="K21" t="s">
        <v>73</v>
      </c>
      <c r="L21" t="s">
        <v>381</v>
      </c>
      <c r="M21" t="s">
        <v>347</v>
      </c>
      <c r="N21" s="14">
        <v>5</v>
      </c>
      <c r="O21" s="9" t="s">
        <v>341</v>
      </c>
    </row>
    <row r="22" spans="1:15" x14ac:dyDescent="0.55000000000000004">
      <c r="A22" t="s">
        <v>382</v>
      </c>
      <c r="B22" s="8">
        <v>45833</v>
      </c>
      <c r="C22" s="8">
        <v>45856</v>
      </c>
      <c r="D22" s="12">
        <f t="shared" si="0"/>
        <v>23</v>
      </c>
      <c r="E22" t="s">
        <v>15</v>
      </c>
      <c r="F22" t="s">
        <v>383</v>
      </c>
      <c r="G22" t="s">
        <v>86</v>
      </c>
      <c r="H22" s="9" t="s">
        <v>24</v>
      </c>
      <c r="I22" t="s">
        <v>295</v>
      </c>
      <c r="J22" t="s">
        <v>97</v>
      </c>
      <c r="K22" t="s">
        <v>110</v>
      </c>
      <c r="L22" t="s">
        <v>346</v>
      </c>
      <c r="M22" t="s">
        <v>332</v>
      </c>
      <c r="N22">
        <v>3</v>
      </c>
      <c r="O22" s="9" t="s">
        <v>328</v>
      </c>
    </row>
    <row r="23" spans="1:15" x14ac:dyDescent="0.55000000000000004">
      <c r="A23" t="s">
        <v>384</v>
      </c>
      <c r="B23" s="8">
        <v>45880</v>
      </c>
      <c r="C23" s="8">
        <v>45910</v>
      </c>
      <c r="D23" s="12">
        <f t="shared" si="0"/>
        <v>30</v>
      </c>
      <c r="E23" t="s">
        <v>17</v>
      </c>
      <c r="F23" t="s">
        <v>385</v>
      </c>
      <c r="G23" t="s">
        <v>121</v>
      </c>
      <c r="H23" s="9" t="s">
        <v>24</v>
      </c>
      <c r="I23" t="s">
        <v>185</v>
      </c>
      <c r="J23" t="s">
        <v>71</v>
      </c>
      <c r="K23" t="s">
        <v>141</v>
      </c>
      <c r="L23" t="s">
        <v>386</v>
      </c>
      <c r="M23" t="s">
        <v>336</v>
      </c>
      <c r="N23" s="14">
        <v>5</v>
      </c>
      <c r="O23" s="9" t="s">
        <v>341</v>
      </c>
    </row>
    <row r="24" spans="1:15" x14ac:dyDescent="0.55000000000000004">
      <c r="A24" t="s">
        <v>387</v>
      </c>
      <c r="B24" s="8">
        <v>45882</v>
      </c>
      <c r="C24" s="8">
        <v>45902</v>
      </c>
      <c r="D24" s="12">
        <f t="shared" si="0"/>
        <v>20</v>
      </c>
      <c r="E24" t="s">
        <v>17</v>
      </c>
      <c r="F24" t="s">
        <v>388</v>
      </c>
      <c r="G24" t="s">
        <v>95</v>
      </c>
      <c r="H24" s="9" t="s">
        <v>28</v>
      </c>
      <c r="I24" t="s">
        <v>202</v>
      </c>
      <c r="J24" t="s">
        <v>71</v>
      </c>
      <c r="K24" t="s">
        <v>110</v>
      </c>
      <c r="L24" t="s">
        <v>386</v>
      </c>
      <c r="M24" t="s">
        <v>336</v>
      </c>
      <c r="O24" s="9" t="s">
        <v>328</v>
      </c>
    </row>
    <row r="25" spans="1:15" x14ac:dyDescent="0.55000000000000004">
      <c r="A25" t="s">
        <v>389</v>
      </c>
      <c r="B25" s="8">
        <v>45883</v>
      </c>
      <c r="C25" s="8">
        <v>45905</v>
      </c>
      <c r="D25" s="12">
        <f t="shared" si="0"/>
        <v>22</v>
      </c>
      <c r="E25" t="s">
        <v>17</v>
      </c>
      <c r="F25" t="s">
        <v>390</v>
      </c>
      <c r="G25" t="s">
        <v>121</v>
      </c>
      <c r="H25" s="9" t="s">
        <v>28</v>
      </c>
      <c r="I25" t="s">
        <v>60</v>
      </c>
      <c r="J25" t="s">
        <v>61</v>
      </c>
      <c r="K25" t="s">
        <v>90</v>
      </c>
      <c r="L25" t="s">
        <v>376</v>
      </c>
      <c r="M25" t="s">
        <v>352</v>
      </c>
      <c r="N25" s="14">
        <v>4</v>
      </c>
      <c r="O25" s="9" t="s">
        <v>341</v>
      </c>
    </row>
    <row r="26" spans="1:15" x14ac:dyDescent="0.55000000000000004">
      <c r="A26" t="s">
        <v>391</v>
      </c>
      <c r="B26" s="8">
        <v>45869</v>
      </c>
      <c r="C26" s="8">
        <v>45888</v>
      </c>
      <c r="D26" s="12">
        <f t="shared" si="0"/>
        <v>19</v>
      </c>
      <c r="E26" t="s">
        <v>13</v>
      </c>
      <c r="F26" t="s">
        <v>392</v>
      </c>
      <c r="G26" t="s">
        <v>58</v>
      </c>
      <c r="H26" s="9" t="s">
        <v>28</v>
      </c>
      <c r="I26" t="s">
        <v>179</v>
      </c>
      <c r="J26" t="s">
        <v>71</v>
      </c>
      <c r="K26" t="s">
        <v>81</v>
      </c>
      <c r="L26" t="s">
        <v>346</v>
      </c>
      <c r="M26" t="s">
        <v>347</v>
      </c>
      <c r="N26" s="14">
        <v>4</v>
      </c>
      <c r="O26" s="9" t="s">
        <v>341</v>
      </c>
    </row>
    <row r="27" spans="1:15" x14ac:dyDescent="0.55000000000000004">
      <c r="A27" t="s">
        <v>393</v>
      </c>
      <c r="B27" s="8">
        <v>45829</v>
      </c>
      <c r="C27" s="8">
        <v>45845</v>
      </c>
      <c r="D27" s="12">
        <f t="shared" si="0"/>
        <v>16</v>
      </c>
      <c r="E27" t="s">
        <v>17</v>
      </c>
      <c r="F27" t="s">
        <v>394</v>
      </c>
      <c r="G27" t="s">
        <v>121</v>
      </c>
      <c r="H27" s="9" t="s">
        <v>28</v>
      </c>
      <c r="I27" t="s">
        <v>295</v>
      </c>
      <c r="J27" t="s">
        <v>61</v>
      </c>
      <c r="K27" t="s">
        <v>63</v>
      </c>
      <c r="L27" t="s">
        <v>355</v>
      </c>
      <c r="M27" t="s">
        <v>327</v>
      </c>
      <c r="N27" s="14">
        <v>4</v>
      </c>
      <c r="O27" s="9" t="s">
        <v>341</v>
      </c>
    </row>
    <row r="28" spans="1:15" x14ac:dyDescent="0.55000000000000004">
      <c r="A28" t="s">
        <v>395</v>
      </c>
      <c r="B28" s="8">
        <v>45863</v>
      </c>
      <c r="C28" s="8">
        <v>45868</v>
      </c>
      <c r="D28" s="12">
        <f t="shared" si="0"/>
        <v>5</v>
      </c>
      <c r="E28" t="s">
        <v>19</v>
      </c>
      <c r="F28" t="s">
        <v>396</v>
      </c>
      <c r="G28" t="s">
        <v>121</v>
      </c>
      <c r="H28" s="9" t="s">
        <v>30</v>
      </c>
      <c r="I28" t="s">
        <v>60</v>
      </c>
      <c r="J28" t="s">
        <v>71</v>
      </c>
      <c r="K28" t="s">
        <v>81</v>
      </c>
      <c r="L28" t="s">
        <v>381</v>
      </c>
      <c r="M28" t="s">
        <v>327</v>
      </c>
      <c r="N28" s="13">
        <v>2</v>
      </c>
      <c r="O28" s="9" t="s">
        <v>337</v>
      </c>
    </row>
    <row r="29" spans="1:15" x14ac:dyDescent="0.55000000000000004">
      <c r="A29" t="s">
        <v>397</v>
      </c>
      <c r="B29" s="8">
        <v>45815</v>
      </c>
      <c r="C29" s="8">
        <v>45835</v>
      </c>
      <c r="D29" s="12">
        <f t="shared" si="0"/>
        <v>20</v>
      </c>
      <c r="E29" t="s">
        <v>15</v>
      </c>
      <c r="F29" t="s">
        <v>398</v>
      </c>
      <c r="G29" t="s">
        <v>121</v>
      </c>
      <c r="H29" s="9" t="s">
        <v>26</v>
      </c>
      <c r="I29" t="s">
        <v>208</v>
      </c>
      <c r="J29" t="s">
        <v>61</v>
      </c>
      <c r="K29" t="s">
        <v>73</v>
      </c>
      <c r="L29" t="s">
        <v>367</v>
      </c>
      <c r="M29" t="s">
        <v>336</v>
      </c>
      <c r="N29" s="13">
        <v>1</v>
      </c>
      <c r="O29" s="9" t="s">
        <v>337</v>
      </c>
    </row>
    <row r="30" spans="1:15" x14ac:dyDescent="0.55000000000000004">
      <c r="A30" t="s">
        <v>399</v>
      </c>
      <c r="B30" s="8">
        <v>45852</v>
      </c>
      <c r="C30" s="8">
        <v>45868</v>
      </c>
      <c r="D30" s="12">
        <f t="shared" si="0"/>
        <v>16</v>
      </c>
      <c r="E30" t="s">
        <v>19</v>
      </c>
      <c r="F30" t="s">
        <v>400</v>
      </c>
      <c r="G30" t="s">
        <v>121</v>
      </c>
      <c r="H30" s="9" t="s">
        <v>24</v>
      </c>
      <c r="I30" t="s">
        <v>116</v>
      </c>
      <c r="J30" t="s">
        <v>61</v>
      </c>
      <c r="K30" t="s">
        <v>63</v>
      </c>
      <c r="L30" t="s">
        <v>335</v>
      </c>
      <c r="M30" t="s">
        <v>347</v>
      </c>
      <c r="N30" s="14">
        <v>5</v>
      </c>
      <c r="O30" s="9" t="s">
        <v>341</v>
      </c>
    </row>
    <row r="31" spans="1:15" x14ac:dyDescent="0.55000000000000004">
      <c r="A31" t="s">
        <v>401</v>
      </c>
      <c r="B31" s="8">
        <v>45817</v>
      </c>
      <c r="C31" s="8">
        <v>45834</v>
      </c>
      <c r="D31" s="12">
        <f t="shared" si="0"/>
        <v>17</v>
      </c>
      <c r="E31" t="s">
        <v>19</v>
      </c>
      <c r="F31" t="s">
        <v>402</v>
      </c>
      <c r="G31" t="s">
        <v>146</v>
      </c>
      <c r="H31" s="9" t="s">
        <v>24</v>
      </c>
      <c r="I31" t="s">
        <v>208</v>
      </c>
      <c r="J31" t="s">
        <v>61</v>
      </c>
      <c r="K31" t="s">
        <v>63</v>
      </c>
      <c r="L31" t="s">
        <v>331</v>
      </c>
      <c r="M31" t="s">
        <v>336</v>
      </c>
      <c r="N31" s="13">
        <v>2</v>
      </c>
      <c r="O31" s="9" t="s">
        <v>337</v>
      </c>
    </row>
    <row r="32" spans="1:15" x14ac:dyDescent="0.55000000000000004">
      <c r="A32" t="s">
        <v>403</v>
      </c>
      <c r="B32" s="8">
        <v>45845</v>
      </c>
      <c r="C32" s="8">
        <v>45867</v>
      </c>
      <c r="D32" s="12">
        <f t="shared" si="0"/>
        <v>22</v>
      </c>
      <c r="E32" t="s">
        <v>17</v>
      </c>
      <c r="F32" t="s">
        <v>404</v>
      </c>
      <c r="G32" t="s">
        <v>58</v>
      </c>
      <c r="H32" s="9" t="s">
        <v>30</v>
      </c>
      <c r="I32" t="s">
        <v>185</v>
      </c>
      <c r="J32" t="s">
        <v>129</v>
      </c>
      <c r="K32" t="s">
        <v>63</v>
      </c>
      <c r="L32" t="s">
        <v>335</v>
      </c>
      <c r="M32" t="s">
        <v>347</v>
      </c>
      <c r="N32" s="14">
        <v>5</v>
      </c>
      <c r="O32" s="9" t="s">
        <v>341</v>
      </c>
    </row>
    <row r="33" spans="1:15" x14ac:dyDescent="0.55000000000000004">
      <c r="A33" t="s">
        <v>405</v>
      </c>
      <c r="B33" s="8">
        <v>45882</v>
      </c>
      <c r="C33" s="8">
        <v>45884</v>
      </c>
      <c r="D33" s="12">
        <f t="shared" si="0"/>
        <v>2</v>
      </c>
      <c r="E33" t="s">
        <v>13</v>
      </c>
      <c r="F33" t="s">
        <v>406</v>
      </c>
      <c r="G33" t="s">
        <v>146</v>
      </c>
      <c r="H33" s="9" t="s">
        <v>30</v>
      </c>
      <c r="I33" t="s">
        <v>179</v>
      </c>
      <c r="J33" t="s">
        <v>71</v>
      </c>
      <c r="K33" t="s">
        <v>141</v>
      </c>
      <c r="L33" t="s">
        <v>335</v>
      </c>
      <c r="M33" t="s">
        <v>327</v>
      </c>
      <c r="N33" s="13">
        <v>2</v>
      </c>
      <c r="O33" s="9" t="s">
        <v>337</v>
      </c>
    </row>
    <row r="34" spans="1:15" x14ac:dyDescent="0.55000000000000004">
      <c r="A34" t="s">
        <v>407</v>
      </c>
      <c r="B34" s="8">
        <v>45867</v>
      </c>
      <c r="C34" s="8">
        <v>45883</v>
      </c>
      <c r="D34" s="12">
        <f t="shared" ref="D34:D65" si="1">C34-B34</f>
        <v>16</v>
      </c>
      <c r="E34" t="s">
        <v>19</v>
      </c>
      <c r="F34" t="s">
        <v>408</v>
      </c>
      <c r="G34" t="s">
        <v>68</v>
      </c>
      <c r="H34" s="9" t="s">
        <v>24</v>
      </c>
      <c r="I34" t="s">
        <v>79</v>
      </c>
      <c r="J34" t="s">
        <v>129</v>
      </c>
      <c r="K34" t="s">
        <v>63</v>
      </c>
      <c r="L34" t="s">
        <v>340</v>
      </c>
      <c r="M34" t="s">
        <v>352</v>
      </c>
      <c r="N34" s="14">
        <v>4</v>
      </c>
      <c r="O34" s="9" t="s">
        <v>341</v>
      </c>
    </row>
    <row r="35" spans="1:15" x14ac:dyDescent="0.55000000000000004">
      <c r="A35" t="s">
        <v>409</v>
      </c>
      <c r="B35" s="8">
        <v>45873</v>
      </c>
      <c r="C35" s="8">
        <v>45901</v>
      </c>
      <c r="D35" s="12">
        <f t="shared" si="1"/>
        <v>28</v>
      </c>
      <c r="E35" t="s">
        <v>15</v>
      </c>
      <c r="F35" t="s">
        <v>410</v>
      </c>
      <c r="G35" t="s">
        <v>121</v>
      </c>
      <c r="H35" s="9" t="s">
        <v>24</v>
      </c>
      <c r="I35" t="s">
        <v>116</v>
      </c>
      <c r="J35" t="s">
        <v>129</v>
      </c>
      <c r="K35" t="s">
        <v>63</v>
      </c>
      <c r="L35" t="s">
        <v>367</v>
      </c>
      <c r="M35" t="s">
        <v>327</v>
      </c>
      <c r="N35" s="14">
        <v>4</v>
      </c>
      <c r="O35" s="9" t="s">
        <v>341</v>
      </c>
    </row>
    <row r="36" spans="1:15" x14ac:dyDescent="0.55000000000000004">
      <c r="A36" t="s">
        <v>411</v>
      </c>
      <c r="B36" s="8">
        <v>45870</v>
      </c>
      <c r="C36" s="8">
        <v>45871</v>
      </c>
      <c r="D36" s="12">
        <f t="shared" si="1"/>
        <v>1</v>
      </c>
      <c r="E36" t="s">
        <v>19</v>
      </c>
      <c r="F36" t="s">
        <v>412</v>
      </c>
      <c r="G36" t="s">
        <v>121</v>
      </c>
      <c r="H36" s="9" t="s">
        <v>30</v>
      </c>
      <c r="I36" t="s">
        <v>128</v>
      </c>
      <c r="J36" t="s">
        <v>97</v>
      </c>
      <c r="K36" t="s">
        <v>81</v>
      </c>
      <c r="L36" t="s">
        <v>381</v>
      </c>
      <c r="M36" t="s">
        <v>347</v>
      </c>
      <c r="N36" s="13">
        <v>2</v>
      </c>
      <c r="O36" s="9" t="s">
        <v>337</v>
      </c>
    </row>
    <row r="37" spans="1:15" x14ac:dyDescent="0.55000000000000004">
      <c r="A37" t="s">
        <v>413</v>
      </c>
      <c r="B37" s="8">
        <v>45860</v>
      </c>
      <c r="C37" s="8">
        <v>45873</v>
      </c>
      <c r="D37" s="12">
        <f t="shared" si="1"/>
        <v>13</v>
      </c>
      <c r="E37" t="s">
        <v>13</v>
      </c>
      <c r="F37" t="s">
        <v>414</v>
      </c>
      <c r="G37" t="s">
        <v>95</v>
      </c>
      <c r="H37" s="9" t="s">
        <v>26</v>
      </c>
      <c r="I37" t="s">
        <v>60</v>
      </c>
      <c r="J37" t="s">
        <v>71</v>
      </c>
      <c r="K37" t="s">
        <v>63</v>
      </c>
      <c r="L37" t="s">
        <v>381</v>
      </c>
      <c r="M37" t="s">
        <v>344</v>
      </c>
      <c r="N37" s="14">
        <v>4</v>
      </c>
      <c r="O37" s="9" t="s">
        <v>341</v>
      </c>
    </row>
    <row r="38" spans="1:15" x14ac:dyDescent="0.55000000000000004">
      <c r="A38" t="s">
        <v>415</v>
      </c>
      <c r="B38" s="8">
        <v>45835</v>
      </c>
      <c r="C38" s="8">
        <v>45838</v>
      </c>
      <c r="D38" s="12">
        <f t="shared" si="1"/>
        <v>3</v>
      </c>
      <c r="E38" t="s">
        <v>17</v>
      </c>
      <c r="F38" t="s">
        <v>416</v>
      </c>
      <c r="G38" t="s">
        <v>86</v>
      </c>
      <c r="H38" s="9" t="s">
        <v>24</v>
      </c>
      <c r="I38" t="s">
        <v>70</v>
      </c>
      <c r="J38" t="s">
        <v>97</v>
      </c>
      <c r="K38" t="s">
        <v>73</v>
      </c>
      <c r="L38" t="s">
        <v>386</v>
      </c>
      <c r="M38" t="s">
        <v>332</v>
      </c>
      <c r="N38" s="14">
        <v>5</v>
      </c>
      <c r="O38" s="9" t="s">
        <v>341</v>
      </c>
    </row>
    <row r="39" spans="1:15" x14ac:dyDescent="0.55000000000000004">
      <c r="A39" t="s">
        <v>417</v>
      </c>
      <c r="B39" s="8">
        <v>45870</v>
      </c>
      <c r="C39" s="8">
        <v>45900</v>
      </c>
      <c r="D39" s="12">
        <f t="shared" si="1"/>
        <v>30</v>
      </c>
      <c r="E39" t="s">
        <v>17</v>
      </c>
      <c r="F39" t="s">
        <v>418</v>
      </c>
      <c r="G39" t="s">
        <v>95</v>
      </c>
      <c r="H39" s="9" t="s">
        <v>26</v>
      </c>
      <c r="I39" t="s">
        <v>140</v>
      </c>
      <c r="J39" t="s">
        <v>129</v>
      </c>
      <c r="K39" t="s">
        <v>90</v>
      </c>
      <c r="L39" t="s">
        <v>381</v>
      </c>
      <c r="M39" t="s">
        <v>352</v>
      </c>
      <c r="N39" s="13">
        <v>2</v>
      </c>
      <c r="O39" s="9" t="s">
        <v>337</v>
      </c>
    </row>
    <row r="40" spans="1:15" x14ac:dyDescent="0.55000000000000004">
      <c r="A40" t="s">
        <v>419</v>
      </c>
      <c r="B40" s="8">
        <v>45880</v>
      </c>
      <c r="C40" s="8">
        <v>45904</v>
      </c>
      <c r="D40" s="12">
        <f t="shared" si="1"/>
        <v>24</v>
      </c>
      <c r="E40" t="s">
        <v>13</v>
      </c>
      <c r="F40" t="s">
        <v>420</v>
      </c>
      <c r="G40" t="s">
        <v>86</v>
      </c>
      <c r="H40" s="9" t="s">
        <v>30</v>
      </c>
      <c r="I40" t="s">
        <v>191</v>
      </c>
      <c r="J40" t="s">
        <v>71</v>
      </c>
      <c r="K40" t="s">
        <v>90</v>
      </c>
      <c r="L40" t="s">
        <v>335</v>
      </c>
      <c r="M40" t="s">
        <v>344</v>
      </c>
      <c r="N40" s="13">
        <v>1</v>
      </c>
      <c r="O40" s="9" t="s">
        <v>337</v>
      </c>
    </row>
    <row r="41" spans="1:15" x14ac:dyDescent="0.55000000000000004">
      <c r="A41" t="s">
        <v>421</v>
      </c>
      <c r="B41" s="8">
        <v>45824</v>
      </c>
      <c r="C41" s="8">
        <v>45854</v>
      </c>
      <c r="D41" s="12">
        <f t="shared" si="1"/>
        <v>30</v>
      </c>
      <c r="E41" t="s">
        <v>13</v>
      </c>
      <c r="F41" t="s">
        <v>422</v>
      </c>
      <c r="G41" t="s">
        <v>68</v>
      </c>
      <c r="H41" s="9" t="s">
        <v>28</v>
      </c>
      <c r="I41" t="s">
        <v>128</v>
      </c>
      <c r="J41" t="s">
        <v>71</v>
      </c>
      <c r="K41" t="s">
        <v>63</v>
      </c>
      <c r="L41" t="s">
        <v>335</v>
      </c>
      <c r="M41" t="s">
        <v>362</v>
      </c>
      <c r="N41" s="13">
        <v>2</v>
      </c>
      <c r="O41" s="9" t="s">
        <v>337</v>
      </c>
    </row>
    <row r="42" spans="1:15" x14ac:dyDescent="0.55000000000000004">
      <c r="A42" t="s">
        <v>423</v>
      </c>
      <c r="B42" s="8">
        <v>45849</v>
      </c>
      <c r="C42" s="8">
        <v>45853</v>
      </c>
      <c r="D42" s="12">
        <f t="shared" si="1"/>
        <v>4</v>
      </c>
      <c r="E42" t="s">
        <v>17</v>
      </c>
      <c r="F42" t="s">
        <v>424</v>
      </c>
      <c r="G42" t="s">
        <v>58</v>
      </c>
      <c r="H42" s="9" t="s">
        <v>26</v>
      </c>
      <c r="I42" t="s">
        <v>295</v>
      </c>
      <c r="J42" t="s">
        <v>61</v>
      </c>
      <c r="K42" t="s">
        <v>90</v>
      </c>
      <c r="L42" t="s">
        <v>331</v>
      </c>
      <c r="M42" t="s">
        <v>347</v>
      </c>
      <c r="N42" s="13">
        <v>2</v>
      </c>
      <c r="O42" s="9" t="s">
        <v>337</v>
      </c>
    </row>
    <row r="43" spans="1:15" x14ac:dyDescent="0.55000000000000004">
      <c r="A43" t="s">
        <v>425</v>
      </c>
      <c r="B43" s="8">
        <v>45820</v>
      </c>
      <c r="C43" s="8">
        <v>45831</v>
      </c>
      <c r="D43" s="12">
        <f t="shared" si="1"/>
        <v>11</v>
      </c>
      <c r="E43" t="s">
        <v>13</v>
      </c>
      <c r="F43" t="s">
        <v>426</v>
      </c>
      <c r="G43" t="s">
        <v>121</v>
      </c>
      <c r="H43" s="9" t="s">
        <v>30</v>
      </c>
      <c r="I43" t="s">
        <v>191</v>
      </c>
      <c r="J43" t="s">
        <v>97</v>
      </c>
      <c r="K43" t="s">
        <v>63</v>
      </c>
      <c r="L43" t="s">
        <v>326</v>
      </c>
      <c r="M43" t="s">
        <v>327</v>
      </c>
      <c r="N43">
        <v>3</v>
      </c>
      <c r="O43" s="9" t="s">
        <v>328</v>
      </c>
    </row>
    <row r="44" spans="1:15" x14ac:dyDescent="0.55000000000000004">
      <c r="A44" t="s">
        <v>427</v>
      </c>
      <c r="B44" s="8">
        <v>45873</v>
      </c>
      <c r="C44" s="8">
        <v>45880</v>
      </c>
      <c r="D44" s="12">
        <f t="shared" si="1"/>
        <v>7</v>
      </c>
      <c r="E44" t="s">
        <v>19</v>
      </c>
      <c r="F44" t="s">
        <v>428</v>
      </c>
      <c r="G44" t="s">
        <v>146</v>
      </c>
      <c r="H44" s="9" t="s">
        <v>24</v>
      </c>
      <c r="I44" t="s">
        <v>185</v>
      </c>
      <c r="J44" t="s">
        <v>129</v>
      </c>
      <c r="K44" t="s">
        <v>73</v>
      </c>
      <c r="L44" t="s">
        <v>331</v>
      </c>
      <c r="M44" t="s">
        <v>344</v>
      </c>
      <c r="N44">
        <v>3</v>
      </c>
      <c r="O44" s="9" t="s">
        <v>328</v>
      </c>
    </row>
    <row r="45" spans="1:15" x14ac:dyDescent="0.55000000000000004">
      <c r="A45" t="s">
        <v>429</v>
      </c>
      <c r="B45" s="8">
        <v>45857</v>
      </c>
      <c r="C45" s="8">
        <v>45866</v>
      </c>
      <c r="D45" s="12">
        <f t="shared" si="1"/>
        <v>9</v>
      </c>
      <c r="E45" t="s">
        <v>17</v>
      </c>
      <c r="F45" t="s">
        <v>430</v>
      </c>
      <c r="G45" t="s">
        <v>68</v>
      </c>
      <c r="H45" s="9" t="s">
        <v>30</v>
      </c>
      <c r="I45" t="s">
        <v>60</v>
      </c>
      <c r="J45" t="s">
        <v>97</v>
      </c>
      <c r="K45" t="s">
        <v>110</v>
      </c>
      <c r="L45" t="s">
        <v>376</v>
      </c>
      <c r="M45" t="s">
        <v>362</v>
      </c>
      <c r="N45" s="13">
        <v>1</v>
      </c>
      <c r="O45" s="9" t="s">
        <v>337</v>
      </c>
    </row>
    <row r="46" spans="1:15" x14ac:dyDescent="0.55000000000000004">
      <c r="A46" t="s">
        <v>431</v>
      </c>
      <c r="B46" s="8">
        <v>45851</v>
      </c>
      <c r="C46" s="8">
        <v>45857</v>
      </c>
      <c r="D46" s="12">
        <f t="shared" si="1"/>
        <v>6</v>
      </c>
      <c r="E46" t="s">
        <v>13</v>
      </c>
      <c r="F46" t="s">
        <v>432</v>
      </c>
      <c r="G46" t="s">
        <v>58</v>
      </c>
      <c r="H46" s="9" t="s">
        <v>30</v>
      </c>
      <c r="I46" t="s">
        <v>70</v>
      </c>
      <c r="J46" t="s">
        <v>71</v>
      </c>
      <c r="K46" t="s">
        <v>110</v>
      </c>
      <c r="L46" t="s">
        <v>346</v>
      </c>
      <c r="M46" t="s">
        <v>352</v>
      </c>
      <c r="N46" s="14">
        <v>5</v>
      </c>
      <c r="O46" s="9" t="s">
        <v>341</v>
      </c>
    </row>
    <row r="47" spans="1:15" x14ac:dyDescent="0.55000000000000004">
      <c r="A47" t="s">
        <v>433</v>
      </c>
      <c r="B47" s="8">
        <v>45862</v>
      </c>
      <c r="C47" s="8">
        <v>45875</v>
      </c>
      <c r="D47" s="12">
        <f t="shared" si="1"/>
        <v>13</v>
      </c>
      <c r="E47" t="s">
        <v>19</v>
      </c>
      <c r="F47" t="s">
        <v>434</v>
      </c>
      <c r="G47" t="s">
        <v>68</v>
      </c>
      <c r="H47" s="9" t="s">
        <v>30</v>
      </c>
      <c r="I47" t="s">
        <v>295</v>
      </c>
      <c r="J47" t="s">
        <v>61</v>
      </c>
      <c r="K47" t="s">
        <v>90</v>
      </c>
      <c r="L47" t="s">
        <v>376</v>
      </c>
      <c r="M47" t="s">
        <v>352</v>
      </c>
      <c r="N47" s="13">
        <v>1</v>
      </c>
      <c r="O47" s="9" t="s">
        <v>337</v>
      </c>
    </row>
    <row r="48" spans="1:15" x14ac:dyDescent="0.55000000000000004">
      <c r="A48" t="s">
        <v>435</v>
      </c>
      <c r="B48" s="8">
        <v>45864</v>
      </c>
      <c r="C48" s="8">
        <v>45885</v>
      </c>
      <c r="D48" s="12">
        <f t="shared" si="1"/>
        <v>21</v>
      </c>
      <c r="E48" t="s">
        <v>19</v>
      </c>
      <c r="F48" t="s">
        <v>400</v>
      </c>
      <c r="G48" t="s">
        <v>58</v>
      </c>
      <c r="H48" s="9" t="s">
        <v>26</v>
      </c>
      <c r="I48" t="s">
        <v>109</v>
      </c>
      <c r="J48" t="s">
        <v>129</v>
      </c>
      <c r="K48" t="s">
        <v>90</v>
      </c>
      <c r="L48" t="s">
        <v>367</v>
      </c>
      <c r="M48" t="s">
        <v>327</v>
      </c>
      <c r="N48" s="14">
        <v>5</v>
      </c>
      <c r="O48" s="9" t="s">
        <v>341</v>
      </c>
    </row>
    <row r="49" spans="1:15" x14ac:dyDescent="0.55000000000000004">
      <c r="A49" t="s">
        <v>436</v>
      </c>
      <c r="B49" s="8">
        <v>45877</v>
      </c>
      <c r="C49" s="8">
        <v>45880</v>
      </c>
      <c r="D49" s="12">
        <f t="shared" si="1"/>
        <v>3</v>
      </c>
      <c r="E49" t="s">
        <v>13</v>
      </c>
      <c r="F49" t="s">
        <v>437</v>
      </c>
      <c r="G49" t="s">
        <v>146</v>
      </c>
      <c r="H49" s="9" t="s">
        <v>24</v>
      </c>
      <c r="I49" t="s">
        <v>70</v>
      </c>
      <c r="J49" t="s">
        <v>61</v>
      </c>
      <c r="K49" t="s">
        <v>73</v>
      </c>
      <c r="L49" t="s">
        <v>367</v>
      </c>
      <c r="M49" t="s">
        <v>362</v>
      </c>
      <c r="N49">
        <v>3</v>
      </c>
      <c r="O49" s="9" t="s">
        <v>328</v>
      </c>
    </row>
    <row r="50" spans="1:15" x14ac:dyDescent="0.55000000000000004">
      <c r="A50" t="s">
        <v>438</v>
      </c>
      <c r="B50" s="8">
        <v>45865</v>
      </c>
      <c r="C50" s="8">
        <v>45887</v>
      </c>
      <c r="D50" s="12">
        <f t="shared" si="1"/>
        <v>22</v>
      </c>
      <c r="E50" t="s">
        <v>17</v>
      </c>
      <c r="F50" t="s">
        <v>439</v>
      </c>
      <c r="G50" t="s">
        <v>58</v>
      </c>
      <c r="H50" s="9" t="s">
        <v>30</v>
      </c>
      <c r="I50" t="s">
        <v>70</v>
      </c>
      <c r="J50" t="s">
        <v>71</v>
      </c>
      <c r="K50" t="s">
        <v>81</v>
      </c>
      <c r="L50" t="s">
        <v>326</v>
      </c>
      <c r="M50" t="s">
        <v>347</v>
      </c>
      <c r="N50" s="14">
        <v>5</v>
      </c>
      <c r="O50" s="9" t="s">
        <v>341</v>
      </c>
    </row>
    <row r="51" spans="1:15" x14ac:dyDescent="0.55000000000000004">
      <c r="A51" t="s">
        <v>440</v>
      </c>
      <c r="B51" s="8">
        <v>45847</v>
      </c>
      <c r="C51" s="8">
        <v>45857</v>
      </c>
      <c r="D51" s="12">
        <f t="shared" si="1"/>
        <v>10</v>
      </c>
      <c r="E51" t="s">
        <v>13</v>
      </c>
      <c r="F51" t="s">
        <v>441</v>
      </c>
      <c r="G51" t="s">
        <v>68</v>
      </c>
      <c r="H51" s="9" t="s">
        <v>26</v>
      </c>
      <c r="I51" t="s">
        <v>202</v>
      </c>
      <c r="J51" t="s">
        <v>71</v>
      </c>
      <c r="K51" t="s">
        <v>141</v>
      </c>
      <c r="L51" t="s">
        <v>326</v>
      </c>
      <c r="M51" t="s">
        <v>352</v>
      </c>
      <c r="N51" s="13">
        <v>1</v>
      </c>
      <c r="O51" s="9" t="s">
        <v>337</v>
      </c>
    </row>
    <row r="52" spans="1:15" x14ac:dyDescent="0.55000000000000004">
      <c r="A52" t="s">
        <v>442</v>
      </c>
      <c r="B52" s="8">
        <v>45831</v>
      </c>
      <c r="C52" s="8">
        <v>45832</v>
      </c>
      <c r="D52" s="12">
        <f t="shared" si="1"/>
        <v>1</v>
      </c>
      <c r="E52" t="s">
        <v>13</v>
      </c>
      <c r="F52" t="s">
        <v>443</v>
      </c>
      <c r="G52" t="s">
        <v>58</v>
      </c>
      <c r="H52" s="9" t="s">
        <v>30</v>
      </c>
      <c r="I52" t="s">
        <v>116</v>
      </c>
      <c r="J52" t="s">
        <v>97</v>
      </c>
      <c r="K52" t="s">
        <v>73</v>
      </c>
      <c r="L52" t="s">
        <v>381</v>
      </c>
      <c r="M52" t="s">
        <v>327</v>
      </c>
      <c r="N52" s="14">
        <v>5</v>
      </c>
      <c r="O52" s="9" t="s">
        <v>341</v>
      </c>
    </row>
    <row r="53" spans="1:15" x14ac:dyDescent="0.55000000000000004">
      <c r="A53" t="s">
        <v>444</v>
      </c>
      <c r="B53" s="8">
        <v>45843</v>
      </c>
      <c r="C53" s="8">
        <v>45872</v>
      </c>
      <c r="D53" s="12">
        <f t="shared" si="1"/>
        <v>29</v>
      </c>
      <c r="E53" t="s">
        <v>17</v>
      </c>
      <c r="F53" t="s">
        <v>445</v>
      </c>
      <c r="G53" t="s">
        <v>121</v>
      </c>
      <c r="H53" s="9" t="s">
        <v>24</v>
      </c>
      <c r="I53" t="s">
        <v>116</v>
      </c>
      <c r="J53" t="s">
        <v>97</v>
      </c>
      <c r="K53" t="s">
        <v>73</v>
      </c>
      <c r="L53" t="s">
        <v>326</v>
      </c>
      <c r="M53" t="s">
        <v>362</v>
      </c>
      <c r="N53" s="13">
        <v>2</v>
      </c>
      <c r="O53" s="9" t="s">
        <v>337</v>
      </c>
    </row>
    <row r="54" spans="1:15" x14ac:dyDescent="0.55000000000000004">
      <c r="A54" t="s">
        <v>446</v>
      </c>
      <c r="B54" s="8">
        <v>45826</v>
      </c>
      <c r="C54" s="8">
        <v>45849</v>
      </c>
      <c r="D54" s="12">
        <f t="shared" si="1"/>
        <v>23</v>
      </c>
      <c r="E54" t="s">
        <v>17</v>
      </c>
      <c r="F54" t="s">
        <v>447</v>
      </c>
      <c r="G54" t="s">
        <v>95</v>
      </c>
      <c r="H54" s="9" t="s">
        <v>24</v>
      </c>
      <c r="I54" t="s">
        <v>128</v>
      </c>
      <c r="J54" t="s">
        <v>97</v>
      </c>
      <c r="K54" t="s">
        <v>110</v>
      </c>
      <c r="L54" t="s">
        <v>326</v>
      </c>
      <c r="M54" t="s">
        <v>336</v>
      </c>
      <c r="N54">
        <v>3</v>
      </c>
      <c r="O54" s="9" t="s">
        <v>328</v>
      </c>
    </row>
    <row r="55" spans="1:15" x14ac:dyDescent="0.55000000000000004">
      <c r="A55" t="s">
        <v>448</v>
      </c>
      <c r="B55" s="8">
        <v>45859</v>
      </c>
      <c r="C55" s="8">
        <v>45879</v>
      </c>
      <c r="D55" s="12">
        <f t="shared" si="1"/>
        <v>20</v>
      </c>
      <c r="E55" t="s">
        <v>13</v>
      </c>
      <c r="F55" t="s">
        <v>449</v>
      </c>
      <c r="G55" t="s">
        <v>121</v>
      </c>
      <c r="H55" s="9" t="s">
        <v>28</v>
      </c>
      <c r="I55" t="s">
        <v>116</v>
      </c>
      <c r="J55" t="s">
        <v>61</v>
      </c>
      <c r="K55" t="s">
        <v>90</v>
      </c>
      <c r="L55" t="s">
        <v>326</v>
      </c>
      <c r="M55" t="s">
        <v>352</v>
      </c>
      <c r="N55">
        <v>3</v>
      </c>
      <c r="O55" s="9" t="s">
        <v>328</v>
      </c>
    </row>
    <row r="56" spans="1:15" x14ac:dyDescent="0.55000000000000004">
      <c r="A56" t="s">
        <v>450</v>
      </c>
      <c r="B56" s="8">
        <v>45816</v>
      </c>
      <c r="C56" s="8">
        <v>45841</v>
      </c>
      <c r="D56" s="12">
        <f t="shared" si="1"/>
        <v>25</v>
      </c>
      <c r="E56" t="s">
        <v>19</v>
      </c>
      <c r="F56" t="s">
        <v>451</v>
      </c>
      <c r="G56" t="s">
        <v>58</v>
      </c>
      <c r="H56" s="9" t="s">
        <v>24</v>
      </c>
      <c r="I56" t="s">
        <v>208</v>
      </c>
      <c r="J56" t="s">
        <v>97</v>
      </c>
      <c r="K56" t="s">
        <v>141</v>
      </c>
      <c r="L56" t="s">
        <v>386</v>
      </c>
      <c r="M56" t="s">
        <v>347</v>
      </c>
      <c r="N56" s="13">
        <v>1</v>
      </c>
      <c r="O56" s="9" t="s">
        <v>337</v>
      </c>
    </row>
    <row r="57" spans="1:15" x14ac:dyDescent="0.55000000000000004">
      <c r="A57" t="s">
        <v>452</v>
      </c>
      <c r="B57" s="8">
        <v>45861</v>
      </c>
      <c r="C57" s="8">
        <v>45874</v>
      </c>
      <c r="D57" s="12">
        <f t="shared" si="1"/>
        <v>13</v>
      </c>
      <c r="E57" t="s">
        <v>15</v>
      </c>
      <c r="F57" t="s">
        <v>314</v>
      </c>
      <c r="G57" t="s">
        <v>68</v>
      </c>
      <c r="H57" s="9" t="s">
        <v>28</v>
      </c>
      <c r="I57" t="s">
        <v>70</v>
      </c>
      <c r="J57" t="s">
        <v>71</v>
      </c>
      <c r="K57" t="s">
        <v>141</v>
      </c>
      <c r="L57" t="s">
        <v>376</v>
      </c>
      <c r="M57" t="s">
        <v>327</v>
      </c>
      <c r="N57" s="14">
        <v>5</v>
      </c>
      <c r="O57" s="9" t="s">
        <v>341</v>
      </c>
    </row>
    <row r="58" spans="1:15" x14ac:dyDescent="0.55000000000000004">
      <c r="A58" t="s">
        <v>453</v>
      </c>
      <c r="B58" s="8">
        <v>45823</v>
      </c>
      <c r="C58" s="8">
        <v>45836</v>
      </c>
      <c r="D58" s="12">
        <f t="shared" si="1"/>
        <v>13</v>
      </c>
      <c r="E58" t="s">
        <v>13</v>
      </c>
      <c r="F58" t="s">
        <v>454</v>
      </c>
      <c r="G58" t="s">
        <v>95</v>
      </c>
      <c r="H58" s="9" t="s">
        <v>24</v>
      </c>
      <c r="I58" t="s">
        <v>191</v>
      </c>
      <c r="J58" t="s">
        <v>129</v>
      </c>
      <c r="K58" t="s">
        <v>90</v>
      </c>
      <c r="L58" t="s">
        <v>346</v>
      </c>
      <c r="M58" t="s">
        <v>327</v>
      </c>
      <c r="O58" s="9" t="s">
        <v>328</v>
      </c>
    </row>
    <row r="59" spans="1:15" x14ac:dyDescent="0.55000000000000004">
      <c r="A59" t="s">
        <v>455</v>
      </c>
      <c r="B59" s="8">
        <v>45876</v>
      </c>
      <c r="C59" s="8">
        <v>45893</v>
      </c>
      <c r="D59" s="12">
        <f t="shared" si="1"/>
        <v>17</v>
      </c>
      <c r="E59" t="s">
        <v>13</v>
      </c>
      <c r="F59" t="s">
        <v>456</v>
      </c>
      <c r="G59" t="s">
        <v>146</v>
      </c>
      <c r="H59" s="9" t="s">
        <v>26</v>
      </c>
      <c r="I59" t="s">
        <v>140</v>
      </c>
      <c r="J59" t="s">
        <v>61</v>
      </c>
      <c r="K59" t="s">
        <v>141</v>
      </c>
      <c r="L59" t="s">
        <v>355</v>
      </c>
      <c r="M59" t="s">
        <v>362</v>
      </c>
      <c r="N59" s="13">
        <v>1</v>
      </c>
      <c r="O59" s="9" t="s">
        <v>337</v>
      </c>
    </row>
    <row r="60" spans="1:15" x14ac:dyDescent="0.55000000000000004">
      <c r="A60" t="s">
        <v>457</v>
      </c>
      <c r="B60" s="8">
        <v>45883</v>
      </c>
      <c r="C60" s="8">
        <v>45905</v>
      </c>
      <c r="D60" s="12">
        <f t="shared" si="1"/>
        <v>22</v>
      </c>
      <c r="E60" t="s">
        <v>19</v>
      </c>
      <c r="F60" t="s">
        <v>458</v>
      </c>
      <c r="G60" t="s">
        <v>121</v>
      </c>
      <c r="H60" s="9" t="s">
        <v>24</v>
      </c>
      <c r="I60" t="s">
        <v>79</v>
      </c>
      <c r="J60" t="s">
        <v>71</v>
      </c>
      <c r="K60" t="s">
        <v>73</v>
      </c>
      <c r="L60" t="s">
        <v>376</v>
      </c>
      <c r="M60" t="s">
        <v>336</v>
      </c>
      <c r="N60" s="14">
        <v>5</v>
      </c>
      <c r="O60" s="9" t="s">
        <v>341</v>
      </c>
    </row>
    <row r="61" spans="1:15" x14ac:dyDescent="0.55000000000000004">
      <c r="A61" t="s">
        <v>459</v>
      </c>
      <c r="B61" s="8">
        <v>45880</v>
      </c>
      <c r="C61" s="8">
        <v>45903</v>
      </c>
      <c r="D61" s="12">
        <f t="shared" si="1"/>
        <v>23</v>
      </c>
      <c r="E61" t="s">
        <v>17</v>
      </c>
      <c r="F61" t="s">
        <v>460</v>
      </c>
      <c r="G61" t="s">
        <v>86</v>
      </c>
      <c r="H61" s="9" t="s">
        <v>26</v>
      </c>
      <c r="I61" t="s">
        <v>116</v>
      </c>
      <c r="J61" t="s">
        <v>71</v>
      </c>
      <c r="K61" t="s">
        <v>73</v>
      </c>
      <c r="L61" t="s">
        <v>376</v>
      </c>
      <c r="M61" t="s">
        <v>327</v>
      </c>
      <c r="N61" s="14">
        <v>5</v>
      </c>
      <c r="O61" s="9" t="s">
        <v>341</v>
      </c>
    </row>
    <row r="62" spans="1:15" x14ac:dyDescent="0.55000000000000004">
      <c r="A62" t="s">
        <v>461</v>
      </c>
      <c r="B62" s="8">
        <v>45880</v>
      </c>
      <c r="C62" s="8">
        <v>45887</v>
      </c>
      <c r="D62" s="12">
        <f t="shared" si="1"/>
        <v>7</v>
      </c>
      <c r="E62" t="s">
        <v>13</v>
      </c>
      <c r="F62" t="s">
        <v>462</v>
      </c>
      <c r="G62" t="s">
        <v>146</v>
      </c>
      <c r="H62" s="9" t="s">
        <v>28</v>
      </c>
      <c r="I62" t="s">
        <v>148</v>
      </c>
      <c r="J62" t="s">
        <v>61</v>
      </c>
      <c r="K62" t="s">
        <v>141</v>
      </c>
      <c r="L62" t="s">
        <v>335</v>
      </c>
      <c r="M62" t="s">
        <v>347</v>
      </c>
      <c r="O62" s="9" t="s">
        <v>328</v>
      </c>
    </row>
    <row r="63" spans="1:15" x14ac:dyDescent="0.55000000000000004">
      <c r="A63" t="s">
        <v>463</v>
      </c>
      <c r="B63" s="8">
        <v>45854</v>
      </c>
      <c r="C63" s="8">
        <v>45884</v>
      </c>
      <c r="D63" s="12">
        <f t="shared" si="1"/>
        <v>30</v>
      </c>
      <c r="E63" t="s">
        <v>17</v>
      </c>
      <c r="F63" t="s">
        <v>464</v>
      </c>
      <c r="G63" t="s">
        <v>121</v>
      </c>
      <c r="H63" s="9" t="s">
        <v>30</v>
      </c>
      <c r="I63" t="s">
        <v>295</v>
      </c>
      <c r="J63" t="s">
        <v>97</v>
      </c>
      <c r="K63" t="s">
        <v>73</v>
      </c>
      <c r="L63" t="s">
        <v>367</v>
      </c>
      <c r="M63" t="s">
        <v>347</v>
      </c>
      <c r="N63" s="14">
        <v>4</v>
      </c>
      <c r="O63" s="9" t="s">
        <v>341</v>
      </c>
    </row>
    <row r="64" spans="1:15" x14ac:dyDescent="0.55000000000000004">
      <c r="A64" t="s">
        <v>465</v>
      </c>
      <c r="B64" s="8">
        <v>45867</v>
      </c>
      <c r="C64" s="8">
        <v>45872</v>
      </c>
      <c r="D64" s="12">
        <f t="shared" si="1"/>
        <v>5</v>
      </c>
      <c r="E64" t="s">
        <v>19</v>
      </c>
      <c r="F64" t="s">
        <v>466</v>
      </c>
      <c r="G64" t="s">
        <v>95</v>
      </c>
      <c r="H64" s="9" t="s">
        <v>30</v>
      </c>
      <c r="I64" t="s">
        <v>109</v>
      </c>
      <c r="J64" t="s">
        <v>97</v>
      </c>
      <c r="K64" t="s">
        <v>141</v>
      </c>
      <c r="L64" t="s">
        <v>346</v>
      </c>
      <c r="M64" t="s">
        <v>362</v>
      </c>
      <c r="N64" s="13">
        <v>1</v>
      </c>
      <c r="O64" s="9" t="s">
        <v>337</v>
      </c>
    </row>
    <row r="65" spans="1:15" x14ac:dyDescent="0.55000000000000004">
      <c r="A65" t="s">
        <v>467</v>
      </c>
      <c r="B65" s="8">
        <v>45856</v>
      </c>
      <c r="C65" s="8">
        <v>45866</v>
      </c>
      <c r="D65" s="12">
        <f t="shared" si="1"/>
        <v>10</v>
      </c>
      <c r="E65" t="s">
        <v>17</v>
      </c>
      <c r="F65" t="s">
        <v>468</v>
      </c>
      <c r="G65" t="s">
        <v>58</v>
      </c>
      <c r="H65" s="9" t="s">
        <v>24</v>
      </c>
      <c r="I65" t="s">
        <v>79</v>
      </c>
      <c r="J65" t="s">
        <v>129</v>
      </c>
      <c r="K65" t="s">
        <v>73</v>
      </c>
      <c r="L65" t="s">
        <v>386</v>
      </c>
      <c r="M65" t="s">
        <v>336</v>
      </c>
      <c r="N65" s="14">
        <v>5</v>
      </c>
      <c r="O65" s="9" t="s">
        <v>341</v>
      </c>
    </row>
    <row r="66" spans="1:15" x14ac:dyDescent="0.55000000000000004">
      <c r="A66" t="s">
        <v>469</v>
      </c>
      <c r="B66" s="8">
        <v>45815</v>
      </c>
      <c r="C66" s="8">
        <v>45842</v>
      </c>
      <c r="D66" s="12">
        <f t="shared" ref="D66:D97" si="2">C66-B66</f>
        <v>27</v>
      </c>
      <c r="E66" t="s">
        <v>13</v>
      </c>
      <c r="F66" t="s">
        <v>470</v>
      </c>
      <c r="G66" t="s">
        <v>146</v>
      </c>
      <c r="H66" s="9" t="s">
        <v>26</v>
      </c>
      <c r="I66" t="s">
        <v>295</v>
      </c>
      <c r="J66" t="s">
        <v>97</v>
      </c>
      <c r="K66" t="s">
        <v>110</v>
      </c>
      <c r="L66" t="s">
        <v>326</v>
      </c>
      <c r="M66" t="s">
        <v>347</v>
      </c>
      <c r="N66" s="14">
        <v>5</v>
      </c>
      <c r="O66" s="9" t="s">
        <v>341</v>
      </c>
    </row>
    <row r="67" spans="1:15" x14ac:dyDescent="0.55000000000000004">
      <c r="A67" t="s">
        <v>471</v>
      </c>
      <c r="B67" s="8">
        <v>45878</v>
      </c>
      <c r="C67" s="8">
        <v>45884</v>
      </c>
      <c r="D67" s="12">
        <f t="shared" si="2"/>
        <v>6</v>
      </c>
      <c r="E67" t="s">
        <v>17</v>
      </c>
      <c r="F67" t="s">
        <v>472</v>
      </c>
      <c r="G67" t="s">
        <v>58</v>
      </c>
      <c r="H67" s="9" t="s">
        <v>24</v>
      </c>
      <c r="I67" t="s">
        <v>60</v>
      </c>
      <c r="J67" t="s">
        <v>129</v>
      </c>
      <c r="K67" t="s">
        <v>141</v>
      </c>
      <c r="L67" t="s">
        <v>376</v>
      </c>
      <c r="M67" t="s">
        <v>347</v>
      </c>
      <c r="N67">
        <v>3</v>
      </c>
      <c r="O67" s="9" t="s">
        <v>328</v>
      </c>
    </row>
    <row r="68" spans="1:15" x14ac:dyDescent="0.55000000000000004">
      <c r="A68" t="s">
        <v>473</v>
      </c>
      <c r="B68" s="8">
        <v>45838</v>
      </c>
      <c r="C68" s="8">
        <v>45853</v>
      </c>
      <c r="D68" s="12">
        <f t="shared" si="2"/>
        <v>15</v>
      </c>
      <c r="E68" t="s">
        <v>19</v>
      </c>
      <c r="F68" t="s">
        <v>474</v>
      </c>
      <c r="G68" t="s">
        <v>86</v>
      </c>
      <c r="H68" s="9" t="s">
        <v>30</v>
      </c>
      <c r="I68" t="s">
        <v>208</v>
      </c>
      <c r="J68" t="s">
        <v>129</v>
      </c>
      <c r="K68" t="s">
        <v>63</v>
      </c>
      <c r="L68" t="s">
        <v>367</v>
      </c>
      <c r="M68" t="s">
        <v>347</v>
      </c>
      <c r="N68">
        <v>3</v>
      </c>
      <c r="O68" s="9" t="s">
        <v>328</v>
      </c>
    </row>
    <row r="69" spans="1:15" x14ac:dyDescent="0.55000000000000004">
      <c r="A69" t="s">
        <v>475</v>
      </c>
      <c r="B69" s="8">
        <v>45862</v>
      </c>
      <c r="C69" s="8">
        <v>45874</v>
      </c>
      <c r="D69" s="12">
        <f t="shared" si="2"/>
        <v>12</v>
      </c>
      <c r="E69" t="s">
        <v>15</v>
      </c>
      <c r="F69" t="s">
        <v>476</v>
      </c>
      <c r="G69" t="s">
        <v>58</v>
      </c>
      <c r="H69" s="9" t="s">
        <v>28</v>
      </c>
      <c r="I69" t="s">
        <v>140</v>
      </c>
      <c r="J69" t="s">
        <v>129</v>
      </c>
      <c r="K69" t="s">
        <v>141</v>
      </c>
      <c r="L69" t="s">
        <v>335</v>
      </c>
      <c r="M69" t="s">
        <v>327</v>
      </c>
      <c r="N69" s="14">
        <v>4</v>
      </c>
      <c r="O69" s="9" t="s">
        <v>341</v>
      </c>
    </row>
    <row r="70" spans="1:15" x14ac:dyDescent="0.55000000000000004">
      <c r="A70" t="s">
        <v>477</v>
      </c>
      <c r="B70" s="8">
        <v>45870</v>
      </c>
      <c r="C70" s="8">
        <v>45883</v>
      </c>
      <c r="D70" s="12">
        <f t="shared" si="2"/>
        <v>13</v>
      </c>
      <c r="E70" t="s">
        <v>19</v>
      </c>
      <c r="F70" t="s">
        <v>478</v>
      </c>
      <c r="G70" t="s">
        <v>68</v>
      </c>
      <c r="H70" s="9" t="s">
        <v>28</v>
      </c>
      <c r="I70" t="s">
        <v>179</v>
      </c>
      <c r="J70" t="s">
        <v>71</v>
      </c>
      <c r="K70" t="s">
        <v>73</v>
      </c>
      <c r="L70" t="s">
        <v>331</v>
      </c>
      <c r="M70" t="s">
        <v>352</v>
      </c>
      <c r="O70" s="9" t="s">
        <v>328</v>
      </c>
    </row>
    <row r="71" spans="1:15" x14ac:dyDescent="0.55000000000000004">
      <c r="A71" t="s">
        <v>479</v>
      </c>
      <c r="B71" s="8">
        <v>45822</v>
      </c>
      <c r="C71" s="8">
        <v>45836</v>
      </c>
      <c r="D71" s="12">
        <f t="shared" si="2"/>
        <v>14</v>
      </c>
      <c r="E71" t="s">
        <v>19</v>
      </c>
      <c r="F71" t="s">
        <v>480</v>
      </c>
      <c r="G71" t="s">
        <v>58</v>
      </c>
      <c r="H71" s="9" t="s">
        <v>24</v>
      </c>
      <c r="I71" t="s">
        <v>202</v>
      </c>
      <c r="J71" t="s">
        <v>61</v>
      </c>
      <c r="K71" t="s">
        <v>90</v>
      </c>
      <c r="L71" t="s">
        <v>376</v>
      </c>
      <c r="M71" t="s">
        <v>327</v>
      </c>
      <c r="N71" s="13">
        <v>1</v>
      </c>
      <c r="O71" s="9" t="s">
        <v>337</v>
      </c>
    </row>
    <row r="72" spans="1:15" x14ac:dyDescent="0.55000000000000004">
      <c r="A72" t="s">
        <v>481</v>
      </c>
      <c r="B72" s="8">
        <v>45818</v>
      </c>
      <c r="C72" s="8">
        <v>45823</v>
      </c>
      <c r="D72" s="12">
        <f t="shared" si="2"/>
        <v>5</v>
      </c>
      <c r="E72" t="s">
        <v>17</v>
      </c>
      <c r="F72" t="s">
        <v>482</v>
      </c>
      <c r="G72" t="s">
        <v>68</v>
      </c>
      <c r="H72" s="9" t="s">
        <v>26</v>
      </c>
      <c r="I72" t="s">
        <v>179</v>
      </c>
      <c r="J72" t="s">
        <v>97</v>
      </c>
      <c r="K72" t="s">
        <v>63</v>
      </c>
      <c r="L72" t="s">
        <v>346</v>
      </c>
      <c r="M72" t="s">
        <v>362</v>
      </c>
      <c r="N72">
        <v>3</v>
      </c>
      <c r="O72" s="9" t="s">
        <v>328</v>
      </c>
    </row>
    <row r="73" spans="1:15" x14ac:dyDescent="0.55000000000000004">
      <c r="A73" t="s">
        <v>483</v>
      </c>
      <c r="B73" s="8">
        <v>45845</v>
      </c>
      <c r="C73" s="8">
        <v>45857</v>
      </c>
      <c r="D73" s="12">
        <f t="shared" si="2"/>
        <v>12</v>
      </c>
      <c r="E73" t="s">
        <v>19</v>
      </c>
      <c r="F73" t="s">
        <v>484</v>
      </c>
      <c r="G73" t="s">
        <v>58</v>
      </c>
      <c r="H73" s="9" t="s">
        <v>26</v>
      </c>
      <c r="I73" t="s">
        <v>191</v>
      </c>
      <c r="J73" t="s">
        <v>61</v>
      </c>
      <c r="K73" t="s">
        <v>141</v>
      </c>
      <c r="L73" t="s">
        <v>355</v>
      </c>
      <c r="M73" t="s">
        <v>362</v>
      </c>
      <c r="N73" s="14">
        <v>5</v>
      </c>
      <c r="O73" s="9" t="s">
        <v>341</v>
      </c>
    </row>
    <row r="74" spans="1:15" x14ac:dyDescent="0.55000000000000004">
      <c r="A74" t="s">
        <v>485</v>
      </c>
      <c r="B74" s="8">
        <v>45884</v>
      </c>
      <c r="C74" s="8">
        <v>45908</v>
      </c>
      <c r="D74" s="12">
        <f t="shared" si="2"/>
        <v>24</v>
      </c>
      <c r="E74" t="s">
        <v>13</v>
      </c>
      <c r="F74" t="s">
        <v>486</v>
      </c>
      <c r="G74" t="s">
        <v>86</v>
      </c>
      <c r="H74" s="9" t="s">
        <v>26</v>
      </c>
      <c r="I74" t="s">
        <v>148</v>
      </c>
      <c r="J74" t="s">
        <v>97</v>
      </c>
      <c r="K74" t="s">
        <v>81</v>
      </c>
      <c r="L74" t="s">
        <v>326</v>
      </c>
      <c r="M74" t="s">
        <v>327</v>
      </c>
      <c r="N74" s="13">
        <v>1</v>
      </c>
      <c r="O74" s="9" t="s">
        <v>337</v>
      </c>
    </row>
    <row r="75" spans="1:15" x14ac:dyDescent="0.55000000000000004">
      <c r="A75" t="s">
        <v>487</v>
      </c>
      <c r="B75" s="8">
        <v>45832</v>
      </c>
      <c r="C75" s="8">
        <v>45841</v>
      </c>
      <c r="D75" s="12">
        <f t="shared" si="2"/>
        <v>9</v>
      </c>
      <c r="E75" t="s">
        <v>15</v>
      </c>
      <c r="F75" t="s">
        <v>488</v>
      </c>
      <c r="G75" t="s">
        <v>58</v>
      </c>
      <c r="H75" s="9" t="s">
        <v>24</v>
      </c>
      <c r="I75" t="s">
        <v>295</v>
      </c>
      <c r="J75" t="s">
        <v>61</v>
      </c>
      <c r="K75" t="s">
        <v>141</v>
      </c>
      <c r="L75" t="s">
        <v>335</v>
      </c>
      <c r="M75" t="s">
        <v>332</v>
      </c>
      <c r="O75" s="9" t="s">
        <v>328</v>
      </c>
    </row>
    <row r="76" spans="1:15" x14ac:dyDescent="0.55000000000000004">
      <c r="A76" t="s">
        <v>489</v>
      </c>
      <c r="B76" s="8">
        <v>45879</v>
      </c>
      <c r="C76" s="8">
        <v>45880</v>
      </c>
      <c r="D76" s="12">
        <f t="shared" si="2"/>
        <v>1</v>
      </c>
      <c r="E76" t="s">
        <v>13</v>
      </c>
      <c r="F76" t="s">
        <v>490</v>
      </c>
      <c r="G76" t="s">
        <v>95</v>
      </c>
      <c r="H76" s="9" t="s">
        <v>30</v>
      </c>
      <c r="I76" t="s">
        <v>140</v>
      </c>
      <c r="J76" t="s">
        <v>71</v>
      </c>
      <c r="K76" t="s">
        <v>90</v>
      </c>
      <c r="L76" t="s">
        <v>335</v>
      </c>
      <c r="M76" t="s">
        <v>362</v>
      </c>
      <c r="N76" s="14">
        <v>5</v>
      </c>
      <c r="O76" s="9" t="s">
        <v>341</v>
      </c>
    </row>
    <row r="77" spans="1:15" x14ac:dyDescent="0.55000000000000004">
      <c r="A77" t="s">
        <v>491</v>
      </c>
      <c r="B77" s="8">
        <v>45829</v>
      </c>
      <c r="C77" s="8">
        <v>45833</v>
      </c>
      <c r="D77" s="12">
        <f t="shared" si="2"/>
        <v>4</v>
      </c>
      <c r="E77" t="s">
        <v>13</v>
      </c>
      <c r="F77" t="s">
        <v>492</v>
      </c>
      <c r="G77" t="s">
        <v>95</v>
      </c>
      <c r="H77" s="9" t="s">
        <v>24</v>
      </c>
      <c r="I77" t="s">
        <v>116</v>
      </c>
      <c r="J77" t="s">
        <v>71</v>
      </c>
      <c r="K77" t="s">
        <v>141</v>
      </c>
      <c r="L77" t="s">
        <v>376</v>
      </c>
      <c r="M77" t="s">
        <v>336</v>
      </c>
      <c r="N77" s="14">
        <v>5</v>
      </c>
      <c r="O77" s="9" t="s">
        <v>341</v>
      </c>
    </row>
    <row r="78" spans="1:15" x14ac:dyDescent="0.55000000000000004">
      <c r="A78" t="s">
        <v>493</v>
      </c>
      <c r="B78" s="8">
        <v>45862</v>
      </c>
      <c r="C78" s="8">
        <v>45881</v>
      </c>
      <c r="D78" s="12">
        <f t="shared" si="2"/>
        <v>19</v>
      </c>
      <c r="E78" t="s">
        <v>15</v>
      </c>
      <c r="F78" t="s">
        <v>494</v>
      </c>
      <c r="G78" t="s">
        <v>68</v>
      </c>
      <c r="H78" s="9" t="s">
        <v>24</v>
      </c>
      <c r="I78" t="s">
        <v>140</v>
      </c>
      <c r="J78" t="s">
        <v>71</v>
      </c>
      <c r="K78" t="s">
        <v>63</v>
      </c>
      <c r="L78" t="s">
        <v>346</v>
      </c>
      <c r="M78" t="s">
        <v>352</v>
      </c>
      <c r="N78" s="14">
        <v>5</v>
      </c>
      <c r="O78" s="9" t="s">
        <v>341</v>
      </c>
    </row>
    <row r="79" spans="1:15" x14ac:dyDescent="0.55000000000000004">
      <c r="A79" t="s">
        <v>495</v>
      </c>
      <c r="B79" s="8">
        <v>45867</v>
      </c>
      <c r="C79" s="8">
        <v>45874</v>
      </c>
      <c r="D79" s="12">
        <f t="shared" si="2"/>
        <v>7</v>
      </c>
      <c r="E79" t="s">
        <v>13</v>
      </c>
      <c r="F79" t="s">
        <v>496</v>
      </c>
      <c r="G79" t="s">
        <v>58</v>
      </c>
      <c r="H79" s="9" t="s">
        <v>30</v>
      </c>
      <c r="I79" t="s">
        <v>179</v>
      </c>
      <c r="J79" t="s">
        <v>129</v>
      </c>
      <c r="K79" t="s">
        <v>73</v>
      </c>
      <c r="L79" t="s">
        <v>381</v>
      </c>
      <c r="M79" t="s">
        <v>347</v>
      </c>
      <c r="N79" s="13">
        <v>2</v>
      </c>
      <c r="O79" s="9" t="s">
        <v>337</v>
      </c>
    </row>
    <row r="80" spans="1:15" x14ac:dyDescent="0.55000000000000004">
      <c r="A80" t="s">
        <v>497</v>
      </c>
      <c r="B80" s="8">
        <v>45858</v>
      </c>
      <c r="C80" s="8">
        <v>45867</v>
      </c>
      <c r="D80" s="12">
        <f t="shared" si="2"/>
        <v>9</v>
      </c>
      <c r="E80" t="s">
        <v>13</v>
      </c>
      <c r="F80" t="s">
        <v>498</v>
      </c>
      <c r="G80" t="s">
        <v>58</v>
      </c>
      <c r="H80" s="9" t="s">
        <v>26</v>
      </c>
      <c r="I80" t="s">
        <v>79</v>
      </c>
      <c r="J80" t="s">
        <v>71</v>
      </c>
      <c r="K80" t="s">
        <v>81</v>
      </c>
      <c r="L80" t="s">
        <v>346</v>
      </c>
      <c r="M80" t="s">
        <v>347</v>
      </c>
      <c r="O80" s="9" t="s">
        <v>328</v>
      </c>
    </row>
    <row r="81" spans="1:15" x14ac:dyDescent="0.55000000000000004">
      <c r="A81" t="s">
        <v>499</v>
      </c>
      <c r="B81" s="8">
        <v>45843</v>
      </c>
      <c r="C81" s="8">
        <v>45866</v>
      </c>
      <c r="D81" s="12">
        <f t="shared" si="2"/>
        <v>23</v>
      </c>
      <c r="E81" t="s">
        <v>13</v>
      </c>
      <c r="F81" t="s">
        <v>500</v>
      </c>
      <c r="G81" t="s">
        <v>68</v>
      </c>
      <c r="H81" s="9" t="s">
        <v>30</v>
      </c>
      <c r="I81" t="s">
        <v>191</v>
      </c>
      <c r="J81" t="s">
        <v>97</v>
      </c>
      <c r="K81" t="s">
        <v>73</v>
      </c>
      <c r="L81" t="s">
        <v>355</v>
      </c>
      <c r="M81" t="s">
        <v>332</v>
      </c>
      <c r="N81" s="14">
        <v>5</v>
      </c>
      <c r="O81" s="9" t="s">
        <v>341</v>
      </c>
    </row>
    <row r="82" spans="1:15" x14ac:dyDescent="0.55000000000000004">
      <c r="A82" t="s">
        <v>501</v>
      </c>
      <c r="B82" s="8">
        <v>45870</v>
      </c>
      <c r="C82" s="8">
        <v>45888</v>
      </c>
      <c r="D82" s="12">
        <f t="shared" si="2"/>
        <v>18</v>
      </c>
      <c r="E82" t="s">
        <v>19</v>
      </c>
      <c r="F82" t="s">
        <v>400</v>
      </c>
      <c r="G82" t="s">
        <v>146</v>
      </c>
      <c r="H82" s="9" t="s">
        <v>30</v>
      </c>
      <c r="I82" t="s">
        <v>264</v>
      </c>
      <c r="J82" t="s">
        <v>61</v>
      </c>
      <c r="K82" t="s">
        <v>141</v>
      </c>
      <c r="L82" t="s">
        <v>386</v>
      </c>
      <c r="M82" t="s">
        <v>327</v>
      </c>
      <c r="N82" s="13">
        <v>2</v>
      </c>
      <c r="O82" s="9" t="s">
        <v>337</v>
      </c>
    </row>
    <row r="83" spans="1:15" x14ac:dyDescent="0.55000000000000004">
      <c r="A83" t="s">
        <v>502</v>
      </c>
      <c r="B83" s="8">
        <v>45825</v>
      </c>
      <c r="C83" s="8">
        <v>45831</v>
      </c>
      <c r="D83" s="12">
        <f t="shared" si="2"/>
        <v>6</v>
      </c>
      <c r="E83" t="s">
        <v>19</v>
      </c>
      <c r="F83" t="s">
        <v>503</v>
      </c>
      <c r="G83" t="s">
        <v>58</v>
      </c>
      <c r="H83" s="9" t="s">
        <v>28</v>
      </c>
      <c r="I83" t="s">
        <v>70</v>
      </c>
      <c r="J83" t="s">
        <v>61</v>
      </c>
      <c r="K83" t="s">
        <v>81</v>
      </c>
      <c r="L83" t="s">
        <v>376</v>
      </c>
      <c r="M83" t="s">
        <v>332</v>
      </c>
      <c r="N83">
        <v>3</v>
      </c>
      <c r="O83" s="9" t="s">
        <v>328</v>
      </c>
    </row>
    <row r="84" spans="1:15" x14ac:dyDescent="0.55000000000000004">
      <c r="A84" t="s">
        <v>504</v>
      </c>
      <c r="B84" s="8">
        <v>45830</v>
      </c>
      <c r="C84" s="8">
        <v>45859</v>
      </c>
      <c r="D84" s="12">
        <f t="shared" si="2"/>
        <v>29</v>
      </c>
      <c r="E84" t="s">
        <v>13</v>
      </c>
      <c r="F84" t="s">
        <v>505</v>
      </c>
      <c r="G84" t="s">
        <v>95</v>
      </c>
      <c r="H84" s="9" t="s">
        <v>24</v>
      </c>
      <c r="I84" t="s">
        <v>140</v>
      </c>
      <c r="J84" t="s">
        <v>61</v>
      </c>
      <c r="K84" t="s">
        <v>110</v>
      </c>
      <c r="L84" t="s">
        <v>355</v>
      </c>
      <c r="M84" t="s">
        <v>332</v>
      </c>
      <c r="N84" s="14">
        <v>4</v>
      </c>
      <c r="O84" s="9" t="s">
        <v>341</v>
      </c>
    </row>
    <row r="85" spans="1:15" x14ac:dyDescent="0.55000000000000004">
      <c r="A85" t="s">
        <v>506</v>
      </c>
      <c r="B85" s="8">
        <v>45822</v>
      </c>
      <c r="C85" s="8">
        <v>45843</v>
      </c>
      <c r="D85" s="12">
        <f t="shared" si="2"/>
        <v>21</v>
      </c>
      <c r="E85" t="s">
        <v>17</v>
      </c>
      <c r="F85" t="s">
        <v>212</v>
      </c>
      <c r="G85" t="s">
        <v>146</v>
      </c>
      <c r="H85" s="9" t="s">
        <v>28</v>
      </c>
      <c r="I85" t="s">
        <v>148</v>
      </c>
      <c r="J85" t="s">
        <v>71</v>
      </c>
      <c r="K85" t="s">
        <v>73</v>
      </c>
      <c r="L85" t="s">
        <v>326</v>
      </c>
      <c r="M85" t="s">
        <v>344</v>
      </c>
      <c r="N85" s="13">
        <v>2</v>
      </c>
      <c r="O85" s="9" t="s">
        <v>337</v>
      </c>
    </row>
    <row r="86" spans="1:15" x14ac:dyDescent="0.55000000000000004">
      <c r="A86" t="s">
        <v>507</v>
      </c>
      <c r="B86" s="8">
        <v>45821</v>
      </c>
      <c r="C86" s="8">
        <v>45837</v>
      </c>
      <c r="D86" s="12">
        <f t="shared" si="2"/>
        <v>16</v>
      </c>
      <c r="E86" t="s">
        <v>19</v>
      </c>
      <c r="F86" t="s">
        <v>508</v>
      </c>
      <c r="G86" t="s">
        <v>121</v>
      </c>
      <c r="H86" s="9" t="s">
        <v>30</v>
      </c>
      <c r="I86" t="s">
        <v>264</v>
      </c>
      <c r="J86" t="s">
        <v>61</v>
      </c>
      <c r="K86" t="s">
        <v>110</v>
      </c>
      <c r="L86" t="s">
        <v>381</v>
      </c>
      <c r="M86" t="s">
        <v>344</v>
      </c>
      <c r="N86" s="14">
        <v>5</v>
      </c>
      <c r="O86" s="9" t="s">
        <v>341</v>
      </c>
    </row>
    <row r="87" spans="1:15" x14ac:dyDescent="0.55000000000000004">
      <c r="A87" t="s">
        <v>509</v>
      </c>
      <c r="B87" s="8">
        <v>45841</v>
      </c>
      <c r="C87" s="8">
        <v>45862</v>
      </c>
      <c r="D87" s="12">
        <f t="shared" si="2"/>
        <v>21</v>
      </c>
      <c r="E87" t="s">
        <v>15</v>
      </c>
      <c r="F87" t="s">
        <v>510</v>
      </c>
      <c r="G87" t="s">
        <v>86</v>
      </c>
      <c r="H87" s="9" t="s">
        <v>30</v>
      </c>
      <c r="I87" t="s">
        <v>191</v>
      </c>
      <c r="J87" t="s">
        <v>97</v>
      </c>
      <c r="K87" t="s">
        <v>63</v>
      </c>
      <c r="L87" t="s">
        <v>367</v>
      </c>
      <c r="M87" t="s">
        <v>362</v>
      </c>
      <c r="N87" s="14">
        <v>5</v>
      </c>
      <c r="O87" s="9" t="s">
        <v>341</v>
      </c>
    </row>
    <row r="88" spans="1:15" x14ac:dyDescent="0.55000000000000004">
      <c r="A88" t="s">
        <v>511</v>
      </c>
      <c r="B88" s="8">
        <v>45870</v>
      </c>
      <c r="C88" s="8">
        <v>45885</v>
      </c>
      <c r="D88" s="12">
        <f t="shared" si="2"/>
        <v>15</v>
      </c>
      <c r="E88" t="s">
        <v>19</v>
      </c>
      <c r="F88" t="s">
        <v>512</v>
      </c>
      <c r="G88" t="s">
        <v>58</v>
      </c>
      <c r="H88" s="9" t="s">
        <v>28</v>
      </c>
      <c r="I88" t="s">
        <v>295</v>
      </c>
      <c r="J88" t="s">
        <v>97</v>
      </c>
      <c r="K88" t="s">
        <v>110</v>
      </c>
      <c r="L88" t="s">
        <v>376</v>
      </c>
      <c r="M88" t="s">
        <v>336</v>
      </c>
      <c r="N88">
        <v>3</v>
      </c>
      <c r="O88" s="9" t="s">
        <v>328</v>
      </c>
    </row>
    <row r="89" spans="1:15" x14ac:dyDescent="0.55000000000000004">
      <c r="A89" t="s">
        <v>513</v>
      </c>
      <c r="B89" s="8">
        <v>45811</v>
      </c>
      <c r="C89" s="8">
        <v>45835</v>
      </c>
      <c r="D89" s="12">
        <f t="shared" si="2"/>
        <v>24</v>
      </c>
      <c r="E89" t="s">
        <v>13</v>
      </c>
      <c r="F89" t="s">
        <v>514</v>
      </c>
      <c r="G89" t="s">
        <v>68</v>
      </c>
      <c r="H89" s="9" t="s">
        <v>28</v>
      </c>
      <c r="I89" t="s">
        <v>295</v>
      </c>
      <c r="J89" t="s">
        <v>71</v>
      </c>
      <c r="K89" t="s">
        <v>90</v>
      </c>
      <c r="L89" t="s">
        <v>376</v>
      </c>
      <c r="M89" t="s">
        <v>347</v>
      </c>
      <c r="N89" s="14">
        <v>4</v>
      </c>
      <c r="O89" s="9" t="s">
        <v>341</v>
      </c>
    </row>
    <row r="90" spans="1:15" x14ac:dyDescent="0.55000000000000004">
      <c r="A90" t="s">
        <v>515</v>
      </c>
      <c r="B90" s="8">
        <v>45835</v>
      </c>
      <c r="C90" s="8">
        <v>45842</v>
      </c>
      <c r="D90" s="12">
        <f t="shared" si="2"/>
        <v>7</v>
      </c>
      <c r="E90" t="s">
        <v>15</v>
      </c>
      <c r="F90" t="s">
        <v>516</v>
      </c>
      <c r="G90" t="s">
        <v>68</v>
      </c>
      <c r="H90" s="9" t="s">
        <v>24</v>
      </c>
      <c r="I90" t="s">
        <v>185</v>
      </c>
      <c r="J90" t="s">
        <v>129</v>
      </c>
      <c r="K90" t="s">
        <v>90</v>
      </c>
      <c r="L90" t="s">
        <v>326</v>
      </c>
      <c r="M90" t="s">
        <v>332</v>
      </c>
      <c r="N90" s="13">
        <v>1</v>
      </c>
      <c r="O90" s="9" t="s">
        <v>337</v>
      </c>
    </row>
    <row r="91" spans="1:15" x14ac:dyDescent="0.55000000000000004">
      <c r="A91" t="s">
        <v>517</v>
      </c>
      <c r="B91" s="8">
        <v>45836</v>
      </c>
      <c r="C91" s="8">
        <v>45846</v>
      </c>
      <c r="D91" s="12">
        <f t="shared" si="2"/>
        <v>10</v>
      </c>
      <c r="E91" t="s">
        <v>15</v>
      </c>
      <c r="F91" t="s">
        <v>518</v>
      </c>
      <c r="G91" t="s">
        <v>58</v>
      </c>
      <c r="H91" s="9" t="s">
        <v>28</v>
      </c>
      <c r="I91" t="s">
        <v>60</v>
      </c>
      <c r="J91" t="s">
        <v>129</v>
      </c>
      <c r="K91" t="s">
        <v>110</v>
      </c>
      <c r="L91" t="s">
        <v>355</v>
      </c>
      <c r="M91" t="s">
        <v>332</v>
      </c>
      <c r="N91" s="14">
        <v>4</v>
      </c>
      <c r="O91" s="9" t="s">
        <v>341</v>
      </c>
    </row>
    <row r="92" spans="1:15" x14ac:dyDescent="0.55000000000000004">
      <c r="A92" t="s">
        <v>519</v>
      </c>
      <c r="B92" s="8">
        <v>45827</v>
      </c>
      <c r="C92" s="8">
        <v>45848</v>
      </c>
      <c r="D92" s="12">
        <f t="shared" si="2"/>
        <v>21</v>
      </c>
      <c r="E92" t="s">
        <v>19</v>
      </c>
      <c r="F92" t="s">
        <v>520</v>
      </c>
      <c r="G92" t="s">
        <v>121</v>
      </c>
      <c r="H92" s="9" t="s">
        <v>24</v>
      </c>
      <c r="I92" t="s">
        <v>202</v>
      </c>
      <c r="J92" t="s">
        <v>61</v>
      </c>
      <c r="K92" t="s">
        <v>90</v>
      </c>
      <c r="L92" t="s">
        <v>376</v>
      </c>
      <c r="M92" t="s">
        <v>347</v>
      </c>
      <c r="N92" s="14">
        <v>4</v>
      </c>
      <c r="O92" s="9" t="s">
        <v>341</v>
      </c>
    </row>
    <row r="93" spans="1:15" x14ac:dyDescent="0.55000000000000004">
      <c r="A93" t="s">
        <v>521</v>
      </c>
      <c r="B93" s="8">
        <v>45814</v>
      </c>
      <c r="C93" s="8">
        <v>45835</v>
      </c>
      <c r="D93" s="12">
        <f t="shared" si="2"/>
        <v>21</v>
      </c>
      <c r="E93" t="s">
        <v>15</v>
      </c>
      <c r="F93" t="s">
        <v>522</v>
      </c>
      <c r="G93" t="s">
        <v>68</v>
      </c>
      <c r="H93" s="9" t="s">
        <v>26</v>
      </c>
      <c r="I93" t="s">
        <v>148</v>
      </c>
      <c r="J93" t="s">
        <v>97</v>
      </c>
      <c r="K93" t="s">
        <v>73</v>
      </c>
      <c r="L93" t="s">
        <v>326</v>
      </c>
      <c r="M93" t="s">
        <v>352</v>
      </c>
      <c r="N93" s="13">
        <v>1</v>
      </c>
      <c r="O93" s="9" t="s">
        <v>337</v>
      </c>
    </row>
    <row r="94" spans="1:15" x14ac:dyDescent="0.55000000000000004">
      <c r="A94" t="s">
        <v>523</v>
      </c>
      <c r="B94" s="8">
        <v>45873</v>
      </c>
      <c r="C94" s="8">
        <v>45885</v>
      </c>
      <c r="D94" s="12">
        <f t="shared" si="2"/>
        <v>12</v>
      </c>
      <c r="E94" t="s">
        <v>15</v>
      </c>
      <c r="F94" t="s">
        <v>524</v>
      </c>
      <c r="G94" t="s">
        <v>68</v>
      </c>
      <c r="H94" s="9" t="s">
        <v>24</v>
      </c>
      <c r="I94" t="s">
        <v>88</v>
      </c>
      <c r="J94" t="s">
        <v>71</v>
      </c>
      <c r="K94" t="s">
        <v>81</v>
      </c>
      <c r="L94" t="s">
        <v>340</v>
      </c>
      <c r="M94" t="s">
        <v>327</v>
      </c>
      <c r="N94" s="13">
        <v>2</v>
      </c>
      <c r="O94" s="9" t="s">
        <v>337</v>
      </c>
    </row>
    <row r="95" spans="1:15" x14ac:dyDescent="0.55000000000000004">
      <c r="A95" t="s">
        <v>525</v>
      </c>
      <c r="B95" s="8">
        <v>45823</v>
      </c>
      <c r="C95" s="8">
        <v>45847</v>
      </c>
      <c r="D95" s="12">
        <f t="shared" si="2"/>
        <v>24</v>
      </c>
      <c r="E95" t="s">
        <v>13</v>
      </c>
      <c r="F95" t="s">
        <v>526</v>
      </c>
      <c r="G95" t="s">
        <v>86</v>
      </c>
      <c r="H95" s="9" t="s">
        <v>28</v>
      </c>
      <c r="I95" t="s">
        <v>264</v>
      </c>
      <c r="J95" t="s">
        <v>97</v>
      </c>
      <c r="K95" t="s">
        <v>110</v>
      </c>
      <c r="L95" t="s">
        <v>386</v>
      </c>
      <c r="M95" t="s">
        <v>347</v>
      </c>
      <c r="N95" s="13">
        <v>1</v>
      </c>
      <c r="O95" s="9" t="s">
        <v>337</v>
      </c>
    </row>
    <row r="96" spans="1:15" x14ac:dyDescent="0.55000000000000004">
      <c r="A96" t="s">
        <v>527</v>
      </c>
      <c r="B96" s="8">
        <v>45874</v>
      </c>
      <c r="C96" s="8">
        <v>45887</v>
      </c>
      <c r="D96" s="12">
        <f t="shared" si="2"/>
        <v>13</v>
      </c>
      <c r="E96" t="s">
        <v>17</v>
      </c>
      <c r="F96" t="s">
        <v>528</v>
      </c>
      <c r="G96" t="s">
        <v>86</v>
      </c>
      <c r="H96" s="9" t="s">
        <v>28</v>
      </c>
      <c r="I96" t="s">
        <v>128</v>
      </c>
      <c r="J96" t="s">
        <v>97</v>
      </c>
      <c r="K96" t="s">
        <v>110</v>
      </c>
      <c r="L96" t="s">
        <v>386</v>
      </c>
      <c r="M96" t="s">
        <v>347</v>
      </c>
      <c r="N96" s="13">
        <v>1</v>
      </c>
      <c r="O96" s="9" t="s">
        <v>337</v>
      </c>
    </row>
    <row r="97" spans="1:15" x14ac:dyDescent="0.55000000000000004">
      <c r="A97" t="s">
        <v>529</v>
      </c>
      <c r="B97" s="8">
        <v>45824</v>
      </c>
      <c r="C97" s="8">
        <v>45854</v>
      </c>
      <c r="D97" s="12">
        <f t="shared" si="2"/>
        <v>30</v>
      </c>
      <c r="E97" t="s">
        <v>19</v>
      </c>
      <c r="F97" t="s">
        <v>530</v>
      </c>
      <c r="G97" t="s">
        <v>95</v>
      </c>
      <c r="H97" s="9" t="s">
        <v>30</v>
      </c>
      <c r="I97" t="s">
        <v>88</v>
      </c>
      <c r="J97" t="s">
        <v>61</v>
      </c>
      <c r="K97" t="s">
        <v>141</v>
      </c>
      <c r="L97" t="s">
        <v>355</v>
      </c>
      <c r="M97" t="s">
        <v>347</v>
      </c>
      <c r="N97" s="13">
        <v>1</v>
      </c>
      <c r="O97" s="9" t="s">
        <v>337</v>
      </c>
    </row>
    <row r="98" spans="1:15" x14ac:dyDescent="0.55000000000000004">
      <c r="A98" t="s">
        <v>531</v>
      </c>
      <c r="B98" s="8">
        <v>45859</v>
      </c>
      <c r="C98" s="8">
        <v>45885</v>
      </c>
      <c r="D98" s="12">
        <f t="shared" ref="D98:D129" si="3">C98-B98</f>
        <v>26</v>
      </c>
      <c r="E98" t="s">
        <v>17</v>
      </c>
      <c r="F98" t="s">
        <v>532</v>
      </c>
      <c r="G98" t="s">
        <v>58</v>
      </c>
      <c r="H98" s="9" t="s">
        <v>30</v>
      </c>
      <c r="I98" t="s">
        <v>148</v>
      </c>
      <c r="J98" t="s">
        <v>71</v>
      </c>
      <c r="K98" t="s">
        <v>73</v>
      </c>
      <c r="L98" t="s">
        <v>326</v>
      </c>
      <c r="M98" t="s">
        <v>362</v>
      </c>
      <c r="N98">
        <v>3</v>
      </c>
      <c r="O98" s="9" t="s">
        <v>328</v>
      </c>
    </row>
    <row r="99" spans="1:15" x14ac:dyDescent="0.55000000000000004">
      <c r="A99" t="s">
        <v>533</v>
      </c>
      <c r="B99" s="8">
        <v>45849</v>
      </c>
      <c r="C99" s="8">
        <v>45864</v>
      </c>
      <c r="D99" s="12">
        <f t="shared" si="3"/>
        <v>15</v>
      </c>
      <c r="E99" t="s">
        <v>13</v>
      </c>
      <c r="F99" t="s">
        <v>534</v>
      </c>
      <c r="G99" t="s">
        <v>58</v>
      </c>
      <c r="H99" s="9" t="s">
        <v>24</v>
      </c>
      <c r="I99" t="s">
        <v>185</v>
      </c>
      <c r="J99" t="s">
        <v>71</v>
      </c>
      <c r="K99" t="s">
        <v>110</v>
      </c>
      <c r="L99" t="s">
        <v>346</v>
      </c>
      <c r="M99" t="s">
        <v>344</v>
      </c>
      <c r="N99" s="13">
        <v>1</v>
      </c>
      <c r="O99" s="9" t="s">
        <v>337</v>
      </c>
    </row>
    <row r="100" spans="1:15" x14ac:dyDescent="0.55000000000000004">
      <c r="A100" t="s">
        <v>535</v>
      </c>
      <c r="B100" s="8">
        <v>45814</v>
      </c>
      <c r="C100" s="8">
        <v>45824</v>
      </c>
      <c r="D100" s="12">
        <f t="shared" si="3"/>
        <v>10</v>
      </c>
      <c r="E100" t="s">
        <v>13</v>
      </c>
      <c r="F100" t="s">
        <v>536</v>
      </c>
      <c r="G100" t="s">
        <v>146</v>
      </c>
      <c r="H100" s="9" t="s">
        <v>26</v>
      </c>
      <c r="I100" t="s">
        <v>185</v>
      </c>
      <c r="J100" t="s">
        <v>61</v>
      </c>
      <c r="K100" t="s">
        <v>90</v>
      </c>
      <c r="L100" t="s">
        <v>355</v>
      </c>
      <c r="M100" t="s">
        <v>332</v>
      </c>
      <c r="N100" s="13">
        <v>1</v>
      </c>
      <c r="O100" s="9" t="s">
        <v>337</v>
      </c>
    </row>
    <row r="101" spans="1:15" x14ac:dyDescent="0.55000000000000004">
      <c r="A101" t="s">
        <v>537</v>
      </c>
      <c r="B101" s="8">
        <v>45884</v>
      </c>
      <c r="C101" s="8">
        <v>45908</v>
      </c>
      <c r="D101" s="12">
        <f t="shared" si="3"/>
        <v>24</v>
      </c>
      <c r="E101" t="s">
        <v>13</v>
      </c>
      <c r="F101" t="s">
        <v>538</v>
      </c>
      <c r="G101" t="s">
        <v>58</v>
      </c>
      <c r="H101" s="9" t="s">
        <v>28</v>
      </c>
      <c r="I101" t="s">
        <v>88</v>
      </c>
      <c r="J101" t="s">
        <v>97</v>
      </c>
      <c r="K101" t="s">
        <v>81</v>
      </c>
      <c r="L101" t="s">
        <v>355</v>
      </c>
      <c r="M101" t="s">
        <v>347</v>
      </c>
      <c r="N101" s="14">
        <v>4</v>
      </c>
      <c r="O101" s="9" t="s">
        <v>341</v>
      </c>
    </row>
    <row r="102" spans="1:15" x14ac:dyDescent="0.55000000000000004">
      <c r="A102" t="s">
        <v>539</v>
      </c>
      <c r="B102" s="8">
        <v>45824</v>
      </c>
      <c r="C102" s="8">
        <v>45837</v>
      </c>
      <c r="D102" s="12">
        <f t="shared" si="3"/>
        <v>13</v>
      </c>
      <c r="E102" t="s">
        <v>19</v>
      </c>
      <c r="F102" t="s">
        <v>540</v>
      </c>
      <c r="G102" t="s">
        <v>95</v>
      </c>
      <c r="H102" s="9" t="s">
        <v>24</v>
      </c>
      <c r="I102" t="s">
        <v>116</v>
      </c>
      <c r="J102" t="s">
        <v>71</v>
      </c>
      <c r="K102" t="s">
        <v>90</v>
      </c>
      <c r="L102" t="s">
        <v>367</v>
      </c>
      <c r="M102" t="s">
        <v>347</v>
      </c>
      <c r="N102" s="14">
        <v>5</v>
      </c>
      <c r="O102" s="9" t="s">
        <v>341</v>
      </c>
    </row>
    <row r="103" spans="1:15" x14ac:dyDescent="0.55000000000000004">
      <c r="A103" t="s">
        <v>541</v>
      </c>
      <c r="B103" s="8">
        <v>45879</v>
      </c>
      <c r="C103" s="8">
        <v>45904</v>
      </c>
      <c r="D103" s="12">
        <f t="shared" si="3"/>
        <v>25</v>
      </c>
      <c r="E103" t="s">
        <v>19</v>
      </c>
      <c r="F103" t="s">
        <v>542</v>
      </c>
      <c r="G103" t="s">
        <v>86</v>
      </c>
      <c r="H103" s="9" t="s">
        <v>30</v>
      </c>
      <c r="I103" t="s">
        <v>60</v>
      </c>
      <c r="J103" t="s">
        <v>71</v>
      </c>
      <c r="K103" t="s">
        <v>73</v>
      </c>
      <c r="L103" t="s">
        <v>340</v>
      </c>
      <c r="M103" t="s">
        <v>336</v>
      </c>
      <c r="N103">
        <v>3</v>
      </c>
      <c r="O103" s="9" t="s">
        <v>328</v>
      </c>
    </row>
    <row r="104" spans="1:15" x14ac:dyDescent="0.55000000000000004">
      <c r="A104" t="s">
        <v>543</v>
      </c>
      <c r="B104" s="8">
        <v>45882</v>
      </c>
      <c r="C104" s="8">
        <v>45885</v>
      </c>
      <c r="D104" s="12">
        <f t="shared" si="3"/>
        <v>3</v>
      </c>
      <c r="E104" t="s">
        <v>15</v>
      </c>
      <c r="F104" t="s">
        <v>544</v>
      </c>
      <c r="G104" t="s">
        <v>95</v>
      </c>
      <c r="H104" s="9" t="s">
        <v>24</v>
      </c>
      <c r="I104" t="s">
        <v>109</v>
      </c>
      <c r="J104" t="s">
        <v>71</v>
      </c>
      <c r="K104" t="s">
        <v>90</v>
      </c>
      <c r="L104" t="s">
        <v>381</v>
      </c>
      <c r="M104" t="s">
        <v>362</v>
      </c>
      <c r="N104" s="14">
        <v>5</v>
      </c>
      <c r="O104" s="9" t="s">
        <v>341</v>
      </c>
    </row>
    <row r="105" spans="1:15" x14ac:dyDescent="0.55000000000000004">
      <c r="A105" t="s">
        <v>545</v>
      </c>
      <c r="B105" s="8">
        <v>45869</v>
      </c>
      <c r="C105" s="8">
        <v>45875</v>
      </c>
      <c r="D105" s="12">
        <f t="shared" si="3"/>
        <v>6</v>
      </c>
      <c r="E105" t="s">
        <v>17</v>
      </c>
      <c r="F105" t="s">
        <v>546</v>
      </c>
      <c r="G105" t="s">
        <v>68</v>
      </c>
      <c r="H105" s="9" t="s">
        <v>26</v>
      </c>
      <c r="I105" t="s">
        <v>208</v>
      </c>
      <c r="J105" t="s">
        <v>129</v>
      </c>
      <c r="K105" t="s">
        <v>63</v>
      </c>
      <c r="L105" t="s">
        <v>367</v>
      </c>
      <c r="M105" t="s">
        <v>362</v>
      </c>
      <c r="N105" s="14">
        <v>5</v>
      </c>
      <c r="O105" s="9" t="s">
        <v>341</v>
      </c>
    </row>
    <row r="106" spans="1:15" x14ac:dyDescent="0.55000000000000004">
      <c r="A106" t="s">
        <v>547</v>
      </c>
      <c r="B106" s="8">
        <v>45823</v>
      </c>
      <c r="C106" s="8">
        <v>45847</v>
      </c>
      <c r="D106" s="12">
        <f t="shared" si="3"/>
        <v>24</v>
      </c>
      <c r="E106" t="s">
        <v>15</v>
      </c>
      <c r="F106" t="s">
        <v>548</v>
      </c>
      <c r="G106" t="s">
        <v>58</v>
      </c>
      <c r="H106" s="9" t="s">
        <v>30</v>
      </c>
      <c r="I106" t="s">
        <v>148</v>
      </c>
      <c r="J106" t="s">
        <v>71</v>
      </c>
      <c r="K106" t="s">
        <v>73</v>
      </c>
      <c r="L106" t="s">
        <v>381</v>
      </c>
      <c r="M106" t="s">
        <v>327</v>
      </c>
      <c r="N106" s="14">
        <v>4</v>
      </c>
      <c r="O106" s="9" t="s">
        <v>341</v>
      </c>
    </row>
    <row r="107" spans="1:15" x14ac:dyDescent="0.55000000000000004">
      <c r="A107" t="s">
        <v>549</v>
      </c>
      <c r="B107" s="8">
        <v>45813</v>
      </c>
      <c r="C107" s="8">
        <v>45819</v>
      </c>
      <c r="D107" s="12">
        <f t="shared" si="3"/>
        <v>6</v>
      </c>
      <c r="E107" t="s">
        <v>17</v>
      </c>
      <c r="F107" t="s">
        <v>550</v>
      </c>
      <c r="G107" t="s">
        <v>121</v>
      </c>
      <c r="H107" s="9" t="s">
        <v>28</v>
      </c>
      <c r="I107" t="s">
        <v>191</v>
      </c>
      <c r="J107" t="s">
        <v>129</v>
      </c>
      <c r="K107" t="s">
        <v>63</v>
      </c>
      <c r="L107" t="s">
        <v>346</v>
      </c>
      <c r="M107" t="s">
        <v>362</v>
      </c>
      <c r="N107" s="13">
        <v>1</v>
      </c>
      <c r="O107" s="9" t="s">
        <v>337</v>
      </c>
    </row>
    <row r="108" spans="1:15" x14ac:dyDescent="0.55000000000000004">
      <c r="A108" t="s">
        <v>551</v>
      </c>
      <c r="B108" s="8">
        <v>45842</v>
      </c>
      <c r="C108" s="8">
        <v>45858</v>
      </c>
      <c r="D108" s="12">
        <f t="shared" si="3"/>
        <v>16</v>
      </c>
      <c r="E108" t="s">
        <v>17</v>
      </c>
      <c r="F108" t="s">
        <v>552</v>
      </c>
      <c r="G108" t="s">
        <v>95</v>
      </c>
      <c r="H108" s="9" t="s">
        <v>28</v>
      </c>
      <c r="I108" t="s">
        <v>191</v>
      </c>
      <c r="J108" t="s">
        <v>97</v>
      </c>
      <c r="K108" t="s">
        <v>63</v>
      </c>
      <c r="L108" t="s">
        <v>367</v>
      </c>
      <c r="M108" t="s">
        <v>332</v>
      </c>
      <c r="N108" s="13">
        <v>2</v>
      </c>
      <c r="O108" s="9" t="s">
        <v>337</v>
      </c>
    </row>
    <row r="109" spans="1:15" x14ac:dyDescent="0.55000000000000004">
      <c r="A109" t="s">
        <v>553</v>
      </c>
      <c r="B109" s="8">
        <v>45843</v>
      </c>
      <c r="C109" s="8">
        <v>45853</v>
      </c>
      <c r="D109" s="12">
        <f t="shared" si="3"/>
        <v>10</v>
      </c>
      <c r="E109" t="s">
        <v>17</v>
      </c>
      <c r="F109" t="s">
        <v>554</v>
      </c>
      <c r="G109" t="s">
        <v>146</v>
      </c>
      <c r="H109" s="9" t="s">
        <v>24</v>
      </c>
      <c r="I109" t="s">
        <v>109</v>
      </c>
      <c r="J109" t="s">
        <v>71</v>
      </c>
      <c r="K109" t="s">
        <v>90</v>
      </c>
      <c r="L109" t="s">
        <v>386</v>
      </c>
      <c r="M109" t="s">
        <v>352</v>
      </c>
      <c r="N109">
        <v>3</v>
      </c>
      <c r="O109" s="9" t="s">
        <v>328</v>
      </c>
    </row>
    <row r="110" spans="1:15" x14ac:dyDescent="0.55000000000000004">
      <c r="A110" t="s">
        <v>555</v>
      </c>
      <c r="B110" s="8">
        <v>45818</v>
      </c>
      <c r="C110" s="8">
        <v>45833</v>
      </c>
      <c r="D110" s="12">
        <f t="shared" si="3"/>
        <v>15</v>
      </c>
      <c r="E110" t="s">
        <v>19</v>
      </c>
      <c r="F110" t="s">
        <v>556</v>
      </c>
      <c r="G110" t="s">
        <v>86</v>
      </c>
      <c r="H110" s="9" t="s">
        <v>28</v>
      </c>
      <c r="I110" t="s">
        <v>109</v>
      </c>
      <c r="J110" t="s">
        <v>97</v>
      </c>
      <c r="K110" t="s">
        <v>81</v>
      </c>
      <c r="L110" t="s">
        <v>381</v>
      </c>
      <c r="M110" t="s">
        <v>336</v>
      </c>
      <c r="N110" s="13">
        <v>1</v>
      </c>
      <c r="O110" s="9" t="s">
        <v>337</v>
      </c>
    </row>
    <row r="111" spans="1:15" x14ac:dyDescent="0.55000000000000004">
      <c r="A111" t="s">
        <v>557</v>
      </c>
      <c r="B111" s="8">
        <v>45872</v>
      </c>
      <c r="C111" s="8">
        <v>45888</v>
      </c>
      <c r="D111" s="12">
        <f t="shared" si="3"/>
        <v>16</v>
      </c>
      <c r="E111" t="s">
        <v>13</v>
      </c>
      <c r="F111" t="s">
        <v>558</v>
      </c>
      <c r="G111" t="s">
        <v>121</v>
      </c>
      <c r="H111" s="9" t="s">
        <v>28</v>
      </c>
      <c r="I111" t="s">
        <v>70</v>
      </c>
      <c r="J111" t="s">
        <v>61</v>
      </c>
      <c r="K111" t="s">
        <v>90</v>
      </c>
      <c r="L111" t="s">
        <v>340</v>
      </c>
      <c r="M111" t="s">
        <v>327</v>
      </c>
      <c r="N111">
        <v>3</v>
      </c>
      <c r="O111" s="9" t="s">
        <v>328</v>
      </c>
    </row>
    <row r="112" spans="1:15" x14ac:dyDescent="0.55000000000000004">
      <c r="A112" t="s">
        <v>559</v>
      </c>
      <c r="B112" s="8">
        <v>45837</v>
      </c>
      <c r="C112" s="8">
        <v>45848</v>
      </c>
      <c r="D112" s="12">
        <f t="shared" si="3"/>
        <v>11</v>
      </c>
      <c r="E112" t="s">
        <v>13</v>
      </c>
      <c r="F112" t="s">
        <v>560</v>
      </c>
      <c r="G112" t="s">
        <v>95</v>
      </c>
      <c r="H112" s="9" t="s">
        <v>28</v>
      </c>
      <c r="I112" t="s">
        <v>140</v>
      </c>
      <c r="J112" t="s">
        <v>61</v>
      </c>
      <c r="K112" t="s">
        <v>63</v>
      </c>
      <c r="L112" t="s">
        <v>335</v>
      </c>
      <c r="M112" t="s">
        <v>352</v>
      </c>
      <c r="O112" s="9" t="s">
        <v>328</v>
      </c>
    </row>
    <row r="113" spans="1:15" x14ac:dyDescent="0.55000000000000004">
      <c r="A113" t="s">
        <v>561</v>
      </c>
      <c r="B113" s="8">
        <v>45848</v>
      </c>
      <c r="C113" s="8">
        <v>45863</v>
      </c>
      <c r="D113" s="12">
        <f t="shared" si="3"/>
        <v>15</v>
      </c>
      <c r="E113" t="s">
        <v>13</v>
      </c>
      <c r="F113" t="s">
        <v>562</v>
      </c>
      <c r="G113" t="s">
        <v>68</v>
      </c>
      <c r="H113" s="9" t="s">
        <v>24</v>
      </c>
      <c r="I113" t="s">
        <v>202</v>
      </c>
      <c r="J113" t="s">
        <v>129</v>
      </c>
      <c r="K113" t="s">
        <v>141</v>
      </c>
      <c r="L113" t="s">
        <v>376</v>
      </c>
      <c r="M113" t="s">
        <v>344</v>
      </c>
      <c r="N113" s="13">
        <v>2</v>
      </c>
      <c r="O113" s="9" t="s">
        <v>337</v>
      </c>
    </row>
    <row r="114" spans="1:15" x14ac:dyDescent="0.55000000000000004">
      <c r="A114" t="s">
        <v>563</v>
      </c>
      <c r="B114" s="8">
        <v>45839</v>
      </c>
      <c r="C114" s="8">
        <v>45841</v>
      </c>
      <c r="D114" s="12">
        <f t="shared" si="3"/>
        <v>2</v>
      </c>
      <c r="E114" t="s">
        <v>15</v>
      </c>
      <c r="F114" t="s">
        <v>564</v>
      </c>
      <c r="G114" t="s">
        <v>58</v>
      </c>
      <c r="H114" s="9" t="s">
        <v>26</v>
      </c>
      <c r="I114" t="s">
        <v>79</v>
      </c>
      <c r="J114" t="s">
        <v>61</v>
      </c>
      <c r="K114" t="s">
        <v>73</v>
      </c>
      <c r="L114" t="s">
        <v>386</v>
      </c>
      <c r="M114" t="s">
        <v>336</v>
      </c>
      <c r="N114" s="13">
        <v>1</v>
      </c>
      <c r="O114" s="9" t="s">
        <v>337</v>
      </c>
    </row>
    <row r="115" spans="1:15" x14ac:dyDescent="0.55000000000000004">
      <c r="A115" t="s">
        <v>565</v>
      </c>
      <c r="B115" s="8">
        <v>45872</v>
      </c>
      <c r="C115" s="8">
        <v>45873</v>
      </c>
      <c r="D115" s="12">
        <f t="shared" si="3"/>
        <v>1</v>
      </c>
      <c r="E115" t="s">
        <v>17</v>
      </c>
      <c r="F115" t="s">
        <v>566</v>
      </c>
      <c r="G115" t="s">
        <v>68</v>
      </c>
      <c r="H115" s="9" t="s">
        <v>24</v>
      </c>
      <c r="I115" t="s">
        <v>148</v>
      </c>
      <c r="J115" t="s">
        <v>61</v>
      </c>
      <c r="K115" t="s">
        <v>73</v>
      </c>
      <c r="L115" t="s">
        <v>381</v>
      </c>
      <c r="M115" t="s">
        <v>332</v>
      </c>
      <c r="N115">
        <v>3</v>
      </c>
      <c r="O115" s="9" t="s">
        <v>328</v>
      </c>
    </row>
    <row r="116" spans="1:15" x14ac:dyDescent="0.55000000000000004">
      <c r="A116" t="s">
        <v>567</v>
      </c>
      <c r="B116" s="8">
        <v>45847</v>
      </c>
      <c r="C116" s="8">
        <v>45877</v>
      </c>
      <c r="D116" s="12">
        <f t="shared" si="3"/>
        <v>30</v>
      </c>
      <c r="E116" t="s">
        <v>15</v>
      </c>
      <c r="F116" t="s">
        <v>568</v>
      </c>
      <c r="G116" t="s">
        <v>121</v>
      </c>
      <c r="H116" s="9" t="s">
        <v>26</v>
      </c>
      <c r="I116" t="s">
        <v>179</v>
      </c>
      <c r="J116" t="s">
        <v>61</v>
      </c>
      <c r="K116" t="s">
        <v>110</v>
      </c>
      <c r="L116" t="s">
        <v>340</v>
      </c>
      <c r="M116" t="s">
        <v>352</v>
      </c>
      <c r="N116">
        <v>3</v>
      </c>
      <c r="O116" s="9" t="s">
        <v>328</v>
      </c>
    </row>
    <row r="117" spans="1:15" x14ac:dyDescent="0.55000000000000004">
      <c r="A117" t="s">
        <v>569</v>
      </c>
      <c r="B117" s="8">
        <v>45876</v>
      </c>
      <c r="C117" s="8">
        <v>45881</v>
      </c>
      <c r="D117" s="12">
        <f t="shared" si="3"/>
        <v>5</v>
      </c>
      <c r="E117" t="s">
        <v>13</v>
      </c>
      <c r="F117" t="s">
        <v>570</v>
      </c>
      <c r="G117" t="s">
        <v>86</v>
      </c>
      <c r="H117" s="9" t="s">
        <v>28</v>
      </c>
      <c r="I117" t="s">
        <v>179</v>
      </c>
      <c r="J117" t="s">
        <v>61</v>
      </c>
      <c r="K117" t="s">
        <v>90</v>
      </c>
      <c r="L117" t="s">
        <v>367</v>
      </c>
      <c r="M117" t="s">
        <v>344</v>
      </c>
      <c r="N117" s="13">
        <v>1</v>
      </c>
      <c r="O117" s="9" t="s">
        <v>337</v>
      </c>
    </row>
    <row r="118" spans="1:15" x14ac:dyDescent="0.55000000000000004">
      <c r="A118" t="s">
        <v>571</v>
      </c>
      <c r="B118" s="8">
        <v>45834</v>
      </c>
      <c r="C118" s="8">
        <v>45846</v>
      </c>
      <c r="D118" s="12">
        <f t="shared" si="3"/>
        <v>12</v>
      </c>
      <c r="E118" t="s">
        <v>17</v>
      </c>
      <c r="F118" t="s">
        <v>572</v>
      </c>
      <c r="G118" t="s">
        <v>146</v>
      </c>
      <c r="H118" s="9" t="s">
        <v>30</v>
      </c>
      <c r="I118" t="s">
        <v>128</v>
      </c>
      <c r="J118" t="s">
        <v>61</v>
      </c>
      <c r="K118" t="s">
        <v>141</v>
      </c>
      <c r="L118" t="s">
        <v>340</v>
      </c>
      <c r="M118" t="s">
        <v>336</v>
      </c>
      <c r="N118" s="14">
        <v>5</v>
      </c>
      <c r="O118" s="9" t="s">
        <v>341</v>
      </c>
    </row>
    <row r="119" spans="1:15" x14ac:dyDescent="0.55000000000000004">
      <c r="A119" t="s">
        <v>573</v>
      </c>
      <c r="B119" s="8">
        <v>45864</v>
      </c>
      <c r="C119" s="8">
        <v>45879</v>
      </c>
      <c r="D119" s="12">
        <f t="shared" si="3"/>
        <v>15</v>
      </c>
      <c r="E119" t="s">
        <v>19</v>
      </c>
      <c r="F119" t="s">
        <v>574</v>
      </c>
      <c r="G119" t="s">
        <v>95</v>
      </c>
      <c r="H119" s="9" t="s">
        <v>24</v>
      </c>
      <c r="I119" t="s">
        <v>295</v>
      </c>
      <c r="J119" t="s">
        <v>71</v>
      </c>
      <c r="K119" t="s">
        <v>90</v>
      </c>
      <c r="L119" t="s">
        <v>367</v>
      </c>
      <c r="M119" t="s">
        <v>347</v>
      </c>
      <c r="N119" s="14">
        <v>4</v>
      </c>
      <c r="O119" s="9" t="s">
        <v>341</v>
      </c>
    </row>
    <row r="120" spans="1:15" x14ac:dyDescent="0.55000000000000004">
      <c r="A120" t="s">
        <v>575</v>
      </c>
      <c r="B120" s="8">
        <v>45870</v>
      </c>
      <c r="C120" s="8">
        <v>45886</v>
      </c>
      <c r="D120" s="12">
        <f t="shared" si="3"/>
        <v>16</v>
      </c>
      <c r="E120" t="s">
        <v>17</v>
      </c>
      <c r="F120" t="s">
        <v>576</v>
      </c>
      <c r="G120" t="s">
        <v>68</v>
      </c>
      <c r="H120" s="9" t="s">
        <v>26</v>
      </c>
      <c r="I120" t="s">
        <v>185</v>
      </c>
      <c r="J120" t="s">
        <v>129</v>
      </c>
      <c r="K120" t="s">
        <v>141</v>
      </c>
      <c r="L120" t="s">
        <v>355</v>
      </c>
      <c r="M120" t="s">
        <v>336</v>
      </c>
      <c r="N120" s="13">
        <v>1</v>
      </c>
      <c r="O120" s="9" t="s">
        <v>337</v>
      </c>
    </row>
    <row r="121" spans="1:15" x14ac:dyDescent="0.55000000000000004">
      <c r="A121" t="s">
        <v>577</v>
      </c>
      <c r="B121" s="8">
        <v>45879</v>
      </c>
      <c r="C121" s="8">
        <v>45891</v>
      </c>
      <c r="D121" s="12">
        <f t="shared" si="3"/>
        <v>12</v>
      </c>
      <c r="E121" t="s">
        <v>15</v>
      </c>
      <c r="F121" t="s">
        <v>578</v>
      </c>
      <c r="G121" t="s">
        <v>95</v>
      </c>
      <c r="H121" s="9" t="s">
        <v>30</v>
      </c>
      <c r="I121" t="s">
        <v>140</v>
      </c>
      <c r="J121" t="s">
        <v>129</v>
      </c>
      <c r="K121" t="s">
        <v>81</v>
      </c>
      <c r="L121" t="s">
        <v>346</v>
      </c>
      <c r="M121" t="s">
        <v>362</v>
      </c>
      <c r="N121">
        <v>3</v>
      </c>
      <c r="O121" s="9" t="s">
        <v>328</v>
      </c>
    </row>
    <row r="122" spans="1:15" x14ac:dyDescent="0.55000000000000004">
      <c r="A122" t="s">
        <v>579</v>
      </c>
      <c r="B122" s="8">
        <v>45848</v>
      </c>
      <c r="C122" s="8">
        <v>45876</v>
      </c>
      <c r="D122" s="12">
        <f t="shared" si="3"/>
        <v>28</v>
      </c>
      <c r="E122" t="s">
        <v>15</v>
      </c>
      <c r="F122" t="s">
        <v>580</v>
      </c>
      <c r="G122" t="s">
        <v>146</v>
      </c>
      <c r="H122" s="9" t="s">
        <v>24</v>
      </c>
      <c r="I122" t="s">
        <v>202</v>
      </c>
      <c r="J122" t="s">
        <v>129</v>
      </c>
      <c r="K122" t="s">
        <v>110</v>
      </c>
      <c r="L122" t="s">
        <v>340</v>
      </c>
      <c r="M122" t="s">
        <v>347</v>
      </c>
      <c r="N122" s="14">
        <v>5</v>
      </c>
      <c r="O122" s="9" t="s">
        <v>341</v>
      </c>
    </row>
    <row r="123" spans="1:15" x14ac:dyDescent="0.55000000000000004">
      <c r="A123" t="s">
        <v>581</v>
      </c>
      <c r="B123" s="8">
        <v>45876</v>
      </c>
      <c r="C123" s="8">
        <v>45883</v>
      </c>
      <c r="D123" s="12">
        <f t="shared" si="3"/>
        <v>7</v>
      </c>
      <c r="E123" t="s">
        <v>17</v>
      </c>
      <c r="F123" t="s">
        <v>582</v>
      </c>
      <c r="G123" t="s">
        <v>95</v>
      </c>
      <c r="H123" s="9" t="s">
        <v>30</v>
      </c>
      <c r="I123" t="s">
        <v>128</v>
      </c>
      <c r="J123" t="s">
        <v>71</v>
      </c>
      <c r="K123" t="s">
        <v>110</v>
      </c>
      <c r="L123" t="s">
        <v>376</v>
      </c>
      <c r="M123" t="s">
        <v>336</v>
      </c>
      <c r="N123" s="14">
        <v>4</v>
      </c>
      <c r="O123" s="9" t="s">
        <v>341</v>
      </c>
    </row>
    <row r="124" spans="1:15" x14ac:dyDescent="0.55000000000000004">
      <c r="A124" t="s">
        <v>583</v>
      </c>
      <c r="B124" s="8">
        <v>45839</v>
      </c>
      <c r="C124" s="8">
        <v>45849</v>
      </c>
      <c r="D124" s="12">
        <f t="shared" si="3"/>
        <v>10</v>
      </c>
      <c r="E124" t="s">
        <v>15</v>
      </c>
      <c r="F124" t="s">
        <v>584</v>
      </c>
      <c r="G124" t="s">
        <v>58</v>
      </c>
      <c r="H124" s="9" t="s">
        <v>28</v>
      </c>
      <c r="I124" t="s">
        <v>179</v>
      </c>
      <c r="J124" t="s">
        <v>71</v>
      </c>
      <c r="K124" t="s">
        <v>110</v>
      </c>
      <c r="L124" t="s">
        <v>355</v>
      </c>
      <c r="M124" t="s">
        <v>327</v>
      </c>
      <c r="N124" s="13">
        <v>2</v>
      </c>
      <c r="O124" s="9" t="s">
        <v>337</v>
      </c>
    </row>
    <row r="125" spans="1:15" x14ac:dyDescent="0.55000000000000004">
      <c r="A125" t="s">
        <v>585</v>
      </c>
      <c r="B125" s="8">
        <v>45848</v>
      </c>
      <c r="C125" s="8">
        <v>45871</v>
      </c>
      <c r="D125" s="12">
        <f t="shared" si="3"/>
        <v>23</v>
      </c>
      <c r="E125" t="s">
        <v>19</v>
      </c>
      <c r="F125" t="s">
        <v>586</v>
      </c>
      <c r="G125" t="s">
        <v>58</v>
      </c>
      <c r="H125" s="9" t="s">
        <v>30</v>
      </c>
      <c r="I125" t="s">
        <v>60</v>
      </c>
      <c r="J125" t="s">
        <v>71</v>
      </c>
      <c r="K125" t="s">
        <v>81</v>
      </c>
      <c r="L125" t="s">
        <v>367</v>
      </c>
      <c r="M125" t="s">
        <v>352</v>
      </c>
      <c r="N125" s="13">
        <v>2</v>
      </c>
      <c r="O125" s="9" t="s">
        <v>337</v>
      </c>
    </row>
    <row r="126" spans="1:15" x14ac:dyDescent="0.55000000000000004">
      <c r="A126" t="s">
        <v>587</v>
      </c>
      <c r="B126" s="8">
        <v>45841</v>
      </c>
      <c r="C126" s="8">
        <v>45864</v>
      </c>
      <c r="D126" s="12">
        <f t="shared" si="3"/>
        <v>23</v>
      </c>
      <c r="E126" t="s">
        <v>19</v>
      </c>
      <c r="F126" t="s">
        <v>588</v>
      </c>
      <c r="G126" t="s">
        <v>121</v>
      </c>
      <c r="H126" s="9" t="s">
        <v>30</v>
      </c>
      <c r="I126" t="s">
        <v>140</v>
      </c>
      <c r="J126" t="s">
        <v>129</v>
      </c>
      <c r="K126" t="s">
        <v>110</v>
      </c>
      <c r="L126" t="s">
        <v>346</v>
      </c>
      <c r="M126" t="s">
        <v>352</v>
      </c>
      <c r="N126" s="13">
        <v>2</v>
      </c>
      <c r="O126" s="9" t="s">
        <v>337</v>
      </c>
    </row>
    <row r="127" spans="1:15" x14ac:dyDescent="0.55000000000000004">
      <c r="A127" t="s">
        <v>589</v>
      </c>
      <c r="B127" s="8">
        <v>45846</v>
      </c>
      <c r="C127" s="8">
        <v>45875</v>
      </c>
      <c r="D127" s="12">
        <f t="shared" si="3"/>
        <v>29</v>
      </c>
      <c r="E127" t="s">
        <v>15</v>
      </c>
      <c r="F127" t="s">
        <v>590</v>
      </c>
      <c r="G127" t="s">
        <v>95</v>
      </c>
      <c r="H127" s="9" t="s">
        <v>30</v>
      </c>
      <c r="I127" t="s">
        <v>88</v>
      </c>
      <c r="J127" t="s">
        <v>61</v>
      </c>
      <c r="K127" t="s">
        <v>110</v>
      </c>
      <c r="L127" t="s">
        <v>331</v>
      </c>
      <c r="M127" t="s">
        <v>336</v>
      </c>
      <c r="N127" s="13">
        <v>1</v>
      </c>
      <c r="O127" s="9" t="s">
        <v>337</v>
      </c>
    </row>
    <row r="128" spans="1:15" x14ac:dyDescent="0.55000000000000004">
      <c r="A128" t="s">
        <v>591</v>
      </c>
      <c r="B128" s="8">
        <v>45872</v>
      </c>
      <c r="C128" s="8">
        <v>45893</v>
      </c>
      <c r="D128" s="12">
        <f t="shared" si="3"/>
        <v>21</v>
      </c>
      <c r="E128" t="s">
        <v>13</v>
      </c>
      <c r="F128" t="s">
        <v>592</v>
      </c>
      <c r="G128" t="s">
        <v>58</v>
      </c>
      <c r="H128" s="9" t="s">
        <v>28</v>
      </c>
      <c r="I128" t="s">
        <v>185</v>
      </c>
      <c r="J128" t="s">
        <v>61</v>
      </c>
      <c r="K128" t="s">
        <v>90</v>
      </c>
      <c r="L128" t="s">
        <v>340</v>
      </c>
      <c r="M128" t="s">
        <v>362</v>
      </c>
      <c r="N128" s="13">
        <v>2</v>
      </c>
      <c r="O128" s="9" t="s">
        <v>337</v>
      </c>
    </row>
    <row r="129" spans="1:15" x14ac:dyDescent="0.55000000000000004">
      <c r="A129" t="s">
        <v>593</v>
      </c>
      <c r="B129" s="8">
        <v>45862</v>
      </c>
      <c r="C129" s="8">
        <v>45890</v>
      </c>
      <c r="D129" s="12">
        <f t="shared" si="3"/>
        <v>28</v>
      </c>
      <c r="E129" t="s">
        <v>13</v>
      </c>
      <c r="F129" t="s">
        <v>594</v>
      </c>
      <c r="G129" t="s">
        <v>146</v>
      </c>
      <c r="H129" s="9" t="s">
        <v>24</v>
      </c>
      <c r="I129" t="s">
        <v>185</v>
      </c>
      <c r="J129" t="s">
        <v>61</v>
      </c>
      <c r="K129" t="s">
        <v>73</v>
      </c>
      <c r="L129" t="s">
        <v>381</v>
      </c>
      <c r="M129" t="s">
        <v>344</v>
      </c>
      <c r="N129" s="13">
        <v>2</v>
      </c>
      <c r="O129" s="9" t="s">
        <v>337</v>
      </c>
    </row>
    <row r="130" spans="1:15" x14ac:dyDescent="0.55000000000000004">
      <c r="A130" t="s">
        <v>595</v>
      </c>
      <c r="B130" s="8">
        <v>45847</v>
      </c>
      <c r="C130" s="8">
        <v>45870</v>
      </c>
      <c r="D130" s="12">
        <f t="shared" ref="D130:D161" si="4">C130-B130</f>
        <v>23</v>
      </c>
      <c r="E130" t="s">
        <v>15</v>
      </c>
      <c r="F130" t="s">
        <v>596</v>
      </c>
      <c r="G130" t="s">
        <v>121</v>
      </c>
      <c r="H130" s="9" t="s">
        <v>24</v>
      </c>
      <c r="I130" t="s">
        <v>208</v>
      </c>
      <c r="J130" t="s">
        <v>71</v>
      </c>
      <c r="K130" t="s">
        <v>90</v>
      </c>
      <c r="L130" t="s">
        <v>346</v>
      </c>
      <c r="M130" t="s">
        <v>347</v>
      </c>
      <c r="N130" s="14">
        <v>5</v>
      </c>
      <c r="O130" s="9" t="s">
        <v>341</v>
      </c>
    </row>
    <row r="131" spans="1:15" x14ac:dyDescent="0.55000000000000004">
      <c r="A131" t="s">
        <v>597</v>
      </c>
      <c r="B131" s="8">
        <v>45811</v>
      </c>
      <c r="C131" s="8">
        <v>45841</v>
      </c>
      <c r="D131" s="12">
        <f t="shared" si="4"/>
        <v>30</v>
      </c>
      <c r="E131" t="s">
        <v>13</v>
      </c>
      <c r="F131" t="s">
        <v>598</v>
      </c>
      <c r="G131" t="s">
        <v>121</v>
      </c>
      <c r="H131" s="9" t="s">
        <v>26</v>
      </c>
      <c r="I131" t="s">
        <v>140</v>
      </c>
      <c r="J131" t="s">
        <v>71</v>
      </c>
      <c r="K131" t="s">
        <v>141</v>
      </c>
      <c r="L131" t="s">
        <v>367</v>
      </c>
      <c r="M131" t="s">
        <v>344</v>
      </c>
      <c r="N131" s="14">
        <v>4</v>
      </c>
      <c r="O131" s="9" t="s">
        <v>341</v>
      </c>
    </row>
    <row r="132" spans="1:15" x14ac:dyDescent="0.55000000000000004">
      <c r="A132" t="s">
        <v>599</v>
      </c>
      <c r="B132" s="8">
        <v>45833</v>
      </c>
      <c r="C132" s="8">
        <v>45854</v>
      </c>
      <c r="D132" s="12">
        <f t="shared" si="4"/>
        <v>21</v>
      </c>
      <c r="E132" t="s">
        <v>19</v>
      </c>
      <c r="F132" t="s">
        <v>600</v>
      </c>
      <c r="G132" t="s">
        <v>86</v>
      </c>
      <c r="H132" s="9" t="s">
        <v>26</v>
      </c>
      <c r="I132" t="s">
        <v>60</v>
      </c>
      <c r="J132" t="s">
        <v>61</v>
      </c>
      <c r="K132" t="s">
        <v>110</v>
      </c>
      <c r="L132" t="s">
        <v>326</v>
      </c>
      <c r="M132" t="s">
        <v>362</v>
      </c>
      <c r="N132">
        <v>3</v>
      </c>
      <c r="O132" s="9" t="s">
        <v>328</v>
      </c>
    </row>
    <row r="133" spans="1:15" x14ac:dyDescent="0.55000000000000004">
      <c r="A133" t="s">
        <v>601</v>
      </c>
      <c r="B133" s="8">
        <v>45853</v>
      </c>
      <c r="C133" s="8">
        <v>45855</v>
      </c>
      <c r="D133" s="12">
        <f t="shared" si="4"/>
        <v>2</v>
      </c>
      <c r="E133" t="s">
        <v>17</v>
      </c>
      <c r="F133" t="s">
        <v>602</v>
      </c>
      <c r="G133" t="s">
        <v>121</v>
      </c>
      <c r="H133" s="9" t="s">
        <v>28</v>
      </c>
      <c r="I133" t="s">
        <v>109</v>
      </c>
      <c r="J133" t="s">
        <v>97</v>
      </c>
      <c r="K133" t="s">
        <v>141</v>
      </c>
      <c r="L133" t="s">
        <v>355</v>
      </c>
      <c r="M133" t="s">
        <v>336</v>
      </c>
      <c r="N133">
        <v>3</v>
      </c>
      <c r="O133" s="9" t="s">
        <v>328</v>
      </c>
    </row>
    <row r="134" spans="1:15" x14ac:dyDescent="0.55000000000000004">
      <c r="A134" t="s">
        <v>603</v>
      </c>
      <c r="B134" s="8">
        <v>45813</v>
      </c>
      <c r="C134" s="8">
        <v>45822</v>
      </c>
      <c r="D134" s="12">
        <f t="shared" si="4"/>
        <v>9</v>
      </c>
      <c r="E134" t="s">
        <v>17</v>
      </c>
      <c r="F134" t="s">
        <v>604</v>
      </c>
      <c r="G134" t="s">
        <v>58</v>
      </c>
      <c r="H134" s="9" t="s">
        <v>26</v>
      </c>
      <c r="I134" t="s">
        <v>70</v>
      </c>
      <c r="J134" t="s">
        <v>71</v>
      </c>
      <c r="K134" t="s">
        <v>73</v>
      </c>
      <c r="L134" t="s">
        <v>331</v>
      </c>
      <c r="M134" t="s">
        <v>352</v>
      </c>
      <c r="N134" s="13">
        <v>2</v>
      </c>
      <c r="O134" s="9" t="s">
        <v>337</v>
      </c>
    </row>
    <row r="135" spans="1:15" x14ac:dyDescent="0.55000000000000004">
      <c r="A135" t="s">
        <v>605</v>
      </c>
      <c r="B135" s="8">
        <v>45876</v>
      </c>
      <c r="C135" s="8">
        <v>45877</v>
      </c>
      <c r="D135" s="12">
        <f t="shared" si="4"/>
        <v>1</v>
      </c>
      <c r="E135" t="s">
        <v>17</v>
      </c>
      <c r="F135" t="s">
        <v>606</v>
      </c>
      <c r="G135" t="s">
        <v>86</v>
      </c>
      <c r="H135" s="9" t="s">
        <v>26</v>
      </c>
      <c r="I135" t="s">
        <v>264</v>
      </c>
      <c r="J135" t="s">
        <v>97</v>
      </c>
      <c r="K135" t="s">
        <v>73</v>
      </c>
      <c r="L135" t="s">
        <v>367</v>
      </c>
      <c r="M135" t="s">
        <v>344</v>
      </c>
      <c r="N135" s="14">
        <v>4</v>
      </c>
      <c r="O135" s="9" t="s">
        <v>341</v>
      </c>
    </row>
    <row r="136" spans="1:15" x14ac:dyDescent="0.55000000000000004">
      <c r="A136" t="s">
        <v>607</v>
      </c>
      <c r="B136" s="8">
        <v>45884</v>
      </c>
      <c r="C136" s="8">
        <v>45905</v>
      </c>
      <c r="D136" s="12">
        <f t="shared" si="4"/>
        <v>21</v>
      </c>
      <c r="E136" t="s">
        <v>13</v>
      </c>
      <c r="F136" t="s">
        <v>608</v>
      </c>
      <c r="G136" t="s">
        <v>58</v>
      </c>
      <c r="H136" s="9" t="s">
        <v>26</v>
      </c>
      <c r="I136" t="s">
        <v>116</v>
      </c>
      <c r="J136" t="s">
        <v>97</v>
      </c>
      <c r="K136" t="s">
        <v>110</v>
      </c>
      <c r="L136" t="s">
        <v>331</v>
      </c>
      <c r="M136" t="s">
        <v>362</v>
      </c>
      <c r="O136" s="9" t="s">
        <v>328</v>
      </c>
    </row>
    <row r="137" spans="1:15" x14ac:dyDescent="0.55000000000000004">
      <c r="A137" t="s">
        <v>609</v>
      </c>
      <c r="B137" s="8">
        <v>45850</v>
      </c>
      <c r="C137" s="8">
        <v>45856</v>
      </c>
      <c r="D137" s="12">
        <f t="shared" si="4"/>
        <v>6</v>
      </c>
      <c r="E137" t="s">
        <v>17</v>
      </c>
      <c r="F137" t="s">
        <v>522</v>
      </c>
      <c r="G137" t="s">
        <v>58</v>
      </c>
      <c r="H137" s="9" t="s">
        <v>30</v>
      </c>
      <c r="I137" t="s">
        <v>140</v>
      </c>
      <c r="J137" t="s">
        <v>97</v>
      </c>
      <c r="K137" t="s">
        <v>81</v>
      </c>
      <c r="L137" t="s">
        <v>346</v>
      </c>
      <c r="M137" t="s">
        <v>352</v>
      </c>
      <c r="N137" s="13">
        <v>2</v>
      </c>
      <c r="O137" s="9" t="s">
        <v>337</v>
      </c>
    </row>
    <row r="138" spans="1:15" x14ac:dyDescent="0.55000000000000004">
      <c r="A138" t="s">
        <v>610</v>
      </c>
      <c r="B138" s="8">
        <v>45815</v>
      </c>
      <c r="C138" s="8">
        <v>45828</v>
      </c>
      <c r="D138" s="12">
        <f t="shared" si="4"/>
        <v>13</v>
      </c>
      <c r="E138" t="s">
        <v>17</v>
      </c>
      <c r="F138" t="s">
        <v>611</v>
      </c>
      <c r="G138" t="s">
        <v>121</v>
      </c>
      <c r="H138" s="9" t="s">
        <v>24</v>
      </c>
      <c r="I138" t="s">
        <v>208</v>
      </c>
      <c r="J138" t="s">
        <v>61</v>
      </c>
      <c r="K138" t="s">
        <v>63</v>
      </c>
      <c r="L138" t="s">
        <v>335</v>
      </c>
      <c r="M138" t="s">
        <v>362</v>
      </c>
      <c r="N138" s="13">
        <v>2</v>
      </c>
      <c r="O138" s="9" t="s">
        <v>337</v>
      </c>
    </row>
    <row r="139" spans="1:15" x14ac:dyDescent="0.55000000000000004">
      <c r="A139" t="s">
        <v>612</v>
      </c>
      <c r="B139" s="8">
        <v>45845</v>
      </c>
      <c r="C139" s="8">
        <v>45857</v>
      </c>
      <c r="D139" s="12">
        <f t="shared" si="4"/>
        <v>12</v>
      </c>
      <c r="E139" t="s">
        <v>19</v>
      </c>
      <c r="F139" t="s">
        <v>613</v>
      </c>
      <c r="G139" t="s">
        <v>121</v>
      </c>
      <c r="H139" s="9" t="s">
        <v>26</v>
      </c>
      <c r="I139" t="s">
        <v>88</v>
      </c>
      <c r="J139" t="s">
        <v>129</v>
      </c>
      <c r="K139" t="s">
        <v>73</v>
      </c>
      <c r="L139" t="s">
        <v>326</v>
      </c>
      <c r="M139" t="s">
        <v>332</v>
      </c>
      <c r="N139" s="14">
        <v>5</v>
      </c>
      <c r="O139" s="9" t="s">
        <v>341</v>
      </c>
    </row>
    <row r="140" spans="1:15" x14ac:dyDescent="0.55000000000000004">
      <c r="A140" t="s">
        <v>614</v>
      </c>
      <c r="B140" s="8">
        <v>45818</v>
      </c>
      <c r="C140" s="8">
        <v>45846</v>
      </c>
      <c r="D140" s="12">
        <f t="shared" si="4"/>
        <v>28</v>
      </c>
      <c r="E140" t="s">
        <v>19</v>
      </c>
      <c r="F140" t="s">
        <v>615</v>
      </c>
      <c r="G140" t="s">
        <v>68</v>
      </c>
      <c r="H140" s="9" t="s">
        <v>30</v>
      </c>
      <c r="I140" t="s">
        <v>70</v>
      </c>
      <c r="J140" t="s">
        <v>71</v>
      </c>
      <c r="K140" t="s">
        <v>63</v>
      </c>
      <c r="L140" t="s">
        <v>367</v>
      </c>
      <c r="M140" t="s">
        <v>362</v>
      </c>
      <c r="N140" s="13">
        <v>2</v>
      </c>
      <c r="O140" s="9" t="s">
        <v>337</v>
      </c>
    </row>
    <row r="141" spans="1:15" x14ac:dyDescent="0.55000000000000004">
      <c r="A141" t="s">
        <v>616</v>
      </c>
      <c r="B141" s="8">
        <v>45828</v>
      </c>
      <c r="C141" s="8">
        <v>45830</v>
      </c>
      <c r="D141" s="12">
        <f t="shared" si="4"/>
        <v>2</v>
      </c>
      <c r="E141" t="s">
        <v>17</v>
      </c>
      <c r="F141" t="s">
        <v>617</v>
      </c>
      <c r="G141" t="s">
        <v>86</v>
      </c>
      <c r="H141" s="9" t="s">
        <v>28</v>
      </c>
      <c r="I141" t="s">
        <v>179</v>
      </c>
      <c r="J141" t="s">
        <v>71</v>
      </c>
      <c r="K141" t="s">
        <v>141</v>
      </c>
      <c r="L141" t="s">
        <v>355</v>
      </c>
      <c r="M141" t="s">
        <v>347</v>
      </c>
      <c r="N141">
        <v>3</v>
      </c>
      <c r="O141" s="9" t="s">
        <v>328</v>
      </c>
    </row>
    <row r="142" spans="1:15" x14ac:dyDescent="0.55000000000000004">
      <c r="A142" t="s">
        <v>618</v>
      </c>
      <c r="B142" s="8">
        <v>45884</v>
      </c>
      <c r="C142" s="8">
        <v>45894</v>
      </c>
      <c r="D142" s="12">
        <f t="shared" si="4"/>
        <v>10</v>
      </c>
      <c r="E142" t="s">
        <v>15</v>
      </c>
      <c r="F142" t="s">
        <v>619</v>
      </c>
      <c r="G142" t="s">
        <v>121</v>
      </c>
      <c r="H142" s="9" t="s">
        <v>26</v>
      </c>
      <c r="I142" t="s">
        <v>140</v>
      </c>
      <c r="J142" t="s">
        <v>129</v>
      </c>
      <c r="K142" t="s">
        <v>73</v>
      </c>
      <c r="L142" t="s">
        <v>355</v>
      </c>
      <c r="M142" t="s">
        <v>332</v>
      </c>
      <c r="N142" s="14">
        <v>4</v>
      </c>
      <c r="O142" s="9" t="s">
        <v>341</v>
      </c>
    </row>
    <row r="143" spans="1:15" x14ac:dyDescent="0.55000000000000004">
      <c r="A143" t="s">
        <v>620</v>
      </c>
      <c r="B143" s="8">
        <v>45861</v>
      </c>
      <c r="C143" s="8">
        <v>45872</v>
      </c>
      <c r="D143" s="12">
        <f t="shared" si="4"/>
        <v>11</v>
      </c>
      <c r="E143" t="s">
        <v>15</v>
      </c>
      <c r="F143" t="s">
        <v>621</v>
      </c>
      <c r="G143" t="s">
        <v>121</v>
      </c>
      <c r="H143" s="9" t="s">
        <v>30</v>
      </c>
      <c r="I143" t="s">
        <v>60</v>
      </c>
      <c r="J143" t="s">
        <v>71</v>
      </c>
      <c r="K143" t="s">
        <v>73</v>
      </c>
      <c r="L143" t="s">
        <v>376</v>
      </c>
      <c r="M143" t="s">
        <v>332</v>
      </c>
      <c r="N143" s="13">
        <v>2</v>
      </c>
      <c r="O143" s="9" t="s">
        <v>337</v>
      </c>
    </row>
    <row r="144" spans="1:15" x14ac:dyDescent="0.55000000000000004">
      <c r="A144" t="s">
        <v>622</v>
      </c>
      <c r="B144" s="8">
        <v>45863</v>
      </c>
      <c r="C144" s="8">
        <v>45882</v>
      </c>
      <c r="D144" s="12">
        <f t="shared" si="4"/>
        <v>19</v>
      </c>
      <c r="E144" t="s">
        <v>15</v>
      </c>
      <c r="F144" t="s">
        <v>623</v>
      </c>
      <c r="G144" t="s">
        <v>86</v>
      </c>
      <c r="H144" s="9" t="s">
        <v>28</v>
      </c>
      <c r="I144" t="s">
        <v>295</v>
      </c>
      <c r="J144" t="s">
        <v>61</v>
      </c>
      <c r="K144" t="s">
        <v>110</v>
      </c>
      <c r="L144" t="s">
        <v>355</v>
      </c>
      <c r="M144" t="s">
        <v>336</v>
      </c>
      <c r="N144" s="13">
        <v>1</v>
      </c>
      <c r="O144" s="9" t="s">
        <v>337</v>
      </c>
    </row>
    <row r="145" spans="1:15" x14ac:dyDescent="0.55000000000000004">
      <c r="A145" t="s">
        <v>624</v>
      </c>
      <c r="B145" s="8">
        <v>45855</v>
      </c>
      <c r="C145" s="8">
        <v>45860</v>
      </c>
      <c r="D145" s="12">
        <f t="shared" si="4"/>
        <v>5</v>
      </c>
      <c r="E145" t="s">
        <v>19</v>
      </c>
      <c r="F145" t="s">
        <v>625</v>
      </c>
      <c r="G145" t="s">
        <v>86</v>
      </c>
      <c r="H145" s="9" t="s">
        <v>24</v>
      </c>
      <c r="I145" t="s">
        <v>185</v>
      </c>
      <c r="J145" t="s">
        <v>71</v>
      </c>
      <c r="K145" t="s">
        <v>110</v>
      </c>
      <c r="L145" t="s">
        <v>376</v>
      </c>
      <c r="M145" t="s">
        <v>352</v>
      </c>
      <c r="O145" s="9" t="s">
        <v>328</v>
      </c>
    </row>
    <row r="146" spans="1:15" x14ac:dyDescent="0.55000000000000004">
      <c r="A146" t="s">
        <v>626</v>
      </c>
      <c r="B146" s="8">
        <v>45811</v>
      </c>
      <c r="C146" s="8">
        <v>45825</v>
      </c>
      <c r="D146" s="12">
        <f t="shared" si="4"/>
        <v>14</v>
      </c>
      <c r="E146" t="s">
        <v>17</v>
      </c>
      <c r="F146" t="s">
        <v>627</v>
      </c>
      <c r="G146" t="s">
        <v>121</v>
      </c>
      <c r="H146" s="9" t="s">
        <v>24</v>
      </c>
      <c r="I146" t="s">
        <v>79</v>
      </c>
      <c r="J146" t="s">
        <v>129</v>
      </c>
      <c r="K146" t="s">
        <v>141</v>
      </c>
      <c r="L146" t="s">
        <v>326</v>
      </c>
      <c r="M146" t="s">
        <v>336</v>
      </c>
      <c r="N146" s="13">
        <v>1</v>
      </c>
      <c r="O146" s="9" t="s">
        <v>337</v>
      </c>
    </row>
    <row r="147" spans="1:15" x14ac:dyDescent="0.55000000000000004">
      <c r="A147" t="s">
        <v>628</v>
      </c>
      <c r="B147" s="8">
        <v>45864</v>
      </c>
      <c r="C147" s="8">
        <v>45893</v>
      </c>
      <c r="D147" s="12">
        <f t="shared" si="4"/>
        <v>29</v>
      </c>
      <c r="E147" t="s">
        <v>13</v>
      </c>
      <c r="F147" t="s">
        <v>629</v>
      </c>
      <c r="G147" t="s">
        <v>58</v>
      </c>
      <c r="H147" s="9" t="s">
        <v>26</v>
      </c>
      <c r="I147" t="s">
        <v>70</v>
      </c>
      <c r="J147" t="s">
        <v>129</v>
      </c>
      <c r="K147" t="s">
        <v>90</v>
      </c>
      <c r="L147" t="s">
        <v>367</v>
      </c>
      <c r="M147" t="s">
        <v>336</v>
      </c>
      <c r="N147">
        <v>3</v>
      </c>
      <c r="O147" s="9" t="s">
        <v>328</v>
      </c>
    </row>
    <row r="148" spans="1:15" x14ac:dyDescent="0.55000000000000004">
      <c r="A148" t="s">
        <v>630</v>
      </c>
      <c r="B148" s="8">
        <v>45884</v>
      </c>
      <c r="C148" s="8">
        <v>45905</v>
      </c>
      <c r="D148" s="12">
        <f t="shared" si="4"/>
        <v>21</v>
      </c>
      <c r="E148" t="s">
        <v>17</v>
      </c>
      <c r="F148" t="s">
        <v>631</v>
      </c>
      <c r="G148" t="s">
        <v>146</v>
      </c>
      <c r="H148" s="9" t="s">
        <v>24</v>
      </c>
      <c r="I148" t="s">
        <v>202</v>
      </c>
      <c r="J148" t="s">
        <v>61</v>
      </c>
      <c r="K148" t="s">
        <v>73</v>
      </c>
      <c r="L148" t="s">
        <v>367</v>
      </c>
      <c r="M148" t="s">
        <v>344</v>
      </c>
      <c r="N148" s="14">
        <v>5</v>
      </c>
      <c r="O148" s="9" t="s">
        <v>341</v>
      </c>
    </row>
    <row r="149" spans="1:15" x14ac:dyDescent="0.55000000000000004">
      <c r="A149" t="s">
        <v>632</v>
      </c>
      <c r="B149" s="8">
        <v>45870</v>
      </c>
      <c r="C149" s="8">
        <v>45875</v>
      </c>
      <c r="D149" s="12">
        <f t="shared" si="4"/>
        <v>5</v>
      </c>
      <c r="E149" t="s">
        <v>15</v>
      </c>
      <c r="F149" t="s">
        <v>633</v>
      </c>
      <c r="G149" t="s">
        <v>121</v>
      </c>
      <c r="H149" s="9" t="s">
        <v>24</v>
      </c>
      <c r="I149" t="s">
        <v>60</v>
      </c>
      <c r="J149" t="s">
        <v>129</v>
      </c>
      <c r="K149" t="s">
        <v>90</v>
      </c>
      <c r="L149" t="s">
        <v>346</v>
      </c>
      <c r="M149" t="s">
        <v>332</v>
      </c>
      <c r="N149" s="13">
        <v>1</v>
      </c>
      <c r="O149" s="9" t="s">
        <v>337</v>
      </c>
    </row>
    <row r="150" spans="1:15" x14ac:dyDescent="0.55000000000000004">
      <c r="A150" t="s">
        <v>634</v>
      </c>
      <c r="B150" s="8">
        <v>45867</v>
      </c>
      <c r="C150" s="8">
        <v>45884</v>
      </c>
      <c r="D150" s="12">
        <f t="shared" si="4"/>
        <v>17</v>
      </c>
      <c r="E150" t="s">
        <v>13</v>
      </c>
      <c r="F150" t="s">
        <v>635</v>
      </c>
      <c r="G150" t="s">
        <v>86</v>
      </c>
      <c r="H150" s="9" t="s">
        <v>24</v>
      </c>
      <c r="I150" t="s">
        <v>60</v>
      </c>
      <c r="J150" t="s">
        <v>61</v>
      </c>
      <c r="K150" t="s">
        <v>73</v>
      </c>
      <c r="L150" t="s">
        <v>367</v>
      </c>
      <c r="M150" t="s">
        <v>332</v>
      </c>
      <c r="N150" s="14">
        <v>5</v>
      </c>
      <c r="O150" s="9" t="s">
        <v>341</v>
      </c>
    </row>
    <row r="151" spans="1:15" x14ac:dyDescent="0.55000000000000004">
      <c r="A151" t="s">
        <v>636</v>
      </c>
      <c r="B151" s="8">
        <v>45879</v>
      </c>
      <c r="C151" s="8">
        <v>45889</v>
      </c>
      <c r="D151" s="12">
        <f t="shared" si="4"/>
        <v>10</v>
      </c>
      <c r="E151" t="s">
        <v>13</v>
      </c>
      <c r="F151" t="s">
        <v>637</v>
      </c>
      <c r="G151" t="s">
        <v>58</v>
      </c>
      <c r="H151" s="9" t="s">
        <v>24</v>
      </c>
      <c r="I151" t="s">
        <v>88</v>
      </c>
      <c r="J151" t="s">
        <v>129</v>
      </c>
      <c r="K151" t="s">
        <v>63</v>
      </c>
      <c r="L151" t="s">
        <v>376</v>
      </c>
      <c r="M151" t="s">
        <v>327</v>
      </c>
      <c r="N151" s="14">
        <v>4</v>
      </c>
      <c r="O151" s="9" t="s">
        <v>341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36"/>
  <sheetViews>
    <sheetView tabSelected="1" zoomScaleNormal="100" workbookViewId="0"/>
  </sheetViews>
  <sheetFormatPr defaultColWidth="8.68359375" defaultRowHeight="14.4" x14ac:dyDescent="0.55000000000000004"/>
  <cols>
    <col min="1" max="5" width="18" customWidth="1"/>
    <col min="6" max="6" width="30" customWidth="1"/>
    <col min="7" max="9" width="18" customWidth="1"/>
    <col min="10" max="10" width="28" customWidth="1"/>
  </cols>
  <sheetData>
    <row r="1" spans="1:10" x14ac:dyDescent="0.55000000000000004">
      <c r="A1" s="5" t="s">
        <v>41</v>
      </c>
      <c r="B1" s="5" t="s">
        <v>638</v>
      </c>
      <c r="C1" s="5" t="s">
        <v>639</v>
      </c>
      <c r="D1" s="5" t="s">
        <v>640</v>
      </c>
      <c r="E1" s="5" t="s">
        <v>641</v>
      </c>
      <c r="F1" s="5" t="s">
        <v>642</v>
      </c>
      <c r="G1" s="5" t="s">
        <v>643</v>
      </c>
      <c r="H1" s="5" t="s">
        <v>644</v>
      </c>
      <c r="I1" s="5" t="s">
        <v>645</v>
      </c>
      <c r="J1" s="5" t="s">
        <v>646</v>
      </c>
    </row>
    <row r="2" spans="1:10" x14ac:dyDescent="0.55000000000000004">
      <c r="A2" t="s">
        <v>647</v>
      </c>
      <c r="B2" s="8">
        <v>45851</v>
      </c>
      <c r="C2" s="9" t="s">
        <v>110</v>
      </c>
      <c r="D2" t="s">
        <v>63</v>
      </c>
      <c r="E2" s="11" t="s">
        <v>648</v>
      </c>
      <c r="F2" t="s">
        <v>649</v>
      </c>
      <c r="G2" t="s">
        <v>650</v>
      </c>
      <c r="H2" s="8">
        <v>45857</v>
      </c>
      <c r="I2" s="12">
        <f>IF(H2="","",H2-B2)</f>
        <v>6</v>
      </c>
      <c r="J2" t="s">
        <v>651</v>
      </c>
    </row>
    <row r="3" spans="1:10" x14ac:dyDescent="0.55000000000000004">
      <c r="A3" t="s">
        <v>652</v>
      </c>
      <c r="B3" s="8">
        <v>45907</v>
      </c>
      <c r="C3" s="9" t="s">
        <v>110</v>
      </c>
      <c r="D3" t="s">
        <v>63</v>
      </c>
      <c r="E3" s="11" t="s">
        <v>648</v>
      </c>
      <c r="F3" t="s">
        <v>653</v>
      </c>
      <c r="G3" t="s">
        <v>654</v>
      </c>
      <c r="H3" s="8">
        <v>45925</v>
      </c>
      <c r="I3" s="12">
        <f>IF(H3="","",H3-B3)</f>
        <v>18</v>
      </c>
      <c r="J3" t="s">
        <v>655</v>
      </c>
    </row>
    <row r="4" spans="1:10" x14ac:dyDescent="0.55000000000000004">
      <c r="A4" t="s">
        <v>656</v>
      </c>
      <c r="B4" s="8">
        <v>45924</v>
      </c>
      <c r="C4" s="9" t="s">
        <v>110</v>
      </c>
      <c r="D4" t="s">
        <v>63</v>
      </c>
      <c r="E4" s="11" t="s">
        <v>648</v>
      </c>
      <c r="F4" t="s">
        <v>657</v>
      </c>
      <c r="G4" t="s">
        <v>89</v>
      </c>
      <c r="J4" t="s">
        <v>658</v>
      </c>
    </row>
    <row r="5" spans="1:10" x14ac:dyDescent="0.55000000000000004">
      <c r="A5" t="s">
        <v>659</v>
      </c>
      <c r="B5" s="8">
        <v>45920</v>
      </c>
      <c r="C5" s="9" t="s">
        <v>110</v>
      </c>
      <c r="D5" t="s">
        <v>63</v>
      </c>
      <c r="E5" s="11" t="s">
        <v>648</v>
      </c>
      <c r="F5" t="s">
        <v>657</v>
      </c>
      <c r="G5" t="s">
        <v>650</v>
      </c>
      <c r="H5" s="8">
        <v>45927</v>
      </c>
      <c r="I5" s="12">
        <f t="shared" ref="I5:I15" si="0">IF(H5="","",H5-B5)</f>
        <v>7</v>
      </c>
      <c r="J5" t="s">
        <v>650</v>
      </c>
    </row>
    <row r="6" spans="1:10" x14ac:dyDescent="0.55000000000000004">
      <c r="A6" t="s">
        <v>660</v>
      </c>
      <c r="B6" s="8">
        <v>45883</v>
      </c>
      <c r="C6" s="9" t="s">
        <v>63</v>
      </c>
      <c r="D6" t="s">
        <v>141</v>
      </c>
      <c r="E6" s="10" t="s">
        <v>661</v>
      </c>
      <c r="F6" t="s">
        <v>662</v>
      </c>
      <c r="G6" t="s">
        <v>654</v>
      </c>
      <c r="H6" s="8">
        <v>45890</v>
      </c>
      <c r="I6" s="12">
        <f t="shared" si="0"/>
        <v>7</v>
      </c>
      <c r="J6" t="s">
        <v>650</v>
      </c>
    </row>
    <row r="7" spans="1:10" x14ac:dyDescent="0.55000000000000004">
      <c r="A7" t="s">
        <v>663</v>
      </c>
      <c r="B7" s="8">
        <v>45876</v>
      </c>
      <c r="C7" s="9" t="s">
        <v>90</v>
      </c>
      <c r="D7" t="s">
        <v>63</v>
      </c>
      <c r="E7" s="11" t="s">
        <v>648</v>
      </c>
      <c r="F7" t="s">
        <v>664</v>
      </c>
      <c r="G7" t="s">
        <v>665</v>
      </c>
      <c r="H7" s="8">
        <v>45883</v>
      </c>
      <c r="I7" s="12">
        <f t="shared" si="0"/>
        <v>7</v>
      </c>
      <c r="J7" t="s">
        <v>651</v>
      </c>
    </row>
    <row r="8" spans="1:10" x14ac:dyDescent="0.55000000000000004">
      <c r="A8" t="s">
        <v>377</v>
      </c>
      <c r="B8" s="8">
        <v>45858</v>
      </c>
      <c r="C8" s="9" t="s">
        <v>90</v>
      </c>
      <c r="D8" t="s">
        <v>63</v>
      </c>
      <c r="E8" s="11" t="s">
        <v>648</v>
      </c>
      <c r="F8" t="s">
        <v>666</v>
      </c>
      <c r="G8" t="s">
        <v>654</v>
      </c>
      <c r="H8" s="8">
        <v>45868</v>
      </c>
      <c r="I8" s="12">
        <f t="shared" si="0"/>
        <v>10</v>
      </c>
      <c r="J8" t="s">
        <v>655</v>
      </c>
    </row>
    <row r="9" spans="1:10" x14ac:dyDescent="0.55000000000000004">
      <c r="A9" t="s">
        <v>667</v>
      </c>
      <c r="B9" s="8">
        <v>45905</v>
      </c>
      <c r="C9" s="9" t="s">
        <v>81</v>
      </c>
      <c r="D9" t="s">
        <v>73</v>
      </c>
      <c r="E9" s="11" t="s">
        <v>668</v>
      </c>
      <c r="F9" t="s">
        <v>669</v>
      </c>
      <c r="G9" t="s">
        <v>665</v>
      </c>
      <c r="H9" s="8">
        <v>45918</v>
      </c>
      <c r="I9" s="12">
        <f t="shared" si="0"/>
        <v>13</v>
      </c>
      <c r="J9" t="s">
        <v>650</v>
      </c>
    </row>
    <row r="10" spans="1:10" x14ac:dyDescent="0.55000000000000004">
      <c r="A10" t="s">
        <v>670</v>
      </c>
      <c r="B10" s="8">
        <v>45881</v>
      </c>
      <c r="C10" s="9" t="s">
        <v>90</v>
      </c>
      <c r="D10" t="s">
        <v>63</v>
      </c>
      <c r="E10" s="11" t="s">
        <v>648</v>
      </c>
      <c r="F10" t="s">
        <v>671</v>
      </c>
      <c r="G10" t="s">
        <v>89</v>
      </c>
      <c r="H10" s="8">
        <v>45898</v>
      </c>
      <c r="I10" s="12">
        <f t="shared" si="0"/>
        <v>17</v>
      </c>
      <c r="J10" t="s">
        <v>654</v>
      </c>
    </row>
    <row r="11" spans="1:10" x14ac:dyDescent="0.55000000000000004">
      <c r="A11" t="s">
        <v>672</v>
      </c>
      <c r="B11" s="8">
        <v>45892</v>
      </c>
      <c r="C11" s="9" t="s">
        <v>63</v>
      </c>
      <c r="D11" t="s">
        <v>141</v>
      </c>
      <c r="E11" s="10" t="s">
        <v>661</v>
      </c>
      <c r="F11" t="s">
        <v>649</v>
      </c>
      <c r="G11" t="s">
        <v>650</v>
      </c>
      <c r="H11" s="8">
        <v>45911</v>
      </c>
      <c r="I11" s="12">
        <f t="shared" si="0"/>
        <v>19</v>
      </c>
      <c r="J11" t="s">
        <v>651</v>
      </c>
    </row>
    <row r="12" spans="1:10" x14ac:dyDescent="0.55000000000000004">
      <c r="A12" t="s">
        <v>417</v>
      </c>
      <c r="B12" s="8">
        <v>45916</v>
      </c>
      <c r="C12" s="9" t="s">
        <v>90</v>
      </c>
      <c r="D12" t="s">
        <v>63</v>
      </c>
      <c r="E12" s="11" t="s">
        <v>648</v>
      </c>
      <c r="F12" t="s">
        <v>653</v>
      </c>
      <c r="G12" t="s">
        <v>650</v>
      </c>
      <c r="H12" s="8">
        <v>45919</v>
      </c>
      <c r="I12" s="12">
        <f t="shared" si="0"/>
        <v>3</v>
      </c>
      <c r="J12" t="s">
        <v>650</v>
      </c>
    </row>
    <row r="13" spans="1:10" x14ac:dyDescent="0.55000000000000004">
      <c r="A13" t="s">
        <v>673</v>
      </c>
      <c r="B13" s="8">
        <v>45924</v>
      </c>
      <c r="C13" s="9" t="s">
        <v>63</v>
      </c>
      <c r="D13" t="s">
        <v>141</v>
      </c>
      <c r="E13" s="10" t="s">
        <v>661</v>
      </c>
      <c r="F13" t="s">
        <v>657</v>
      </c>
      <c r="G13" t="s">
        <v>650</v>
      </c>
      <c r="H13" s="8">
        <v>45926</v>
      </c>
      <c r="I13" s="12">
        <f t="shared" si="0"/>
        <v>2</v>
      </c>
      <c r="J13" t="s">
        <v>650</v>
      </c>
    </row>
    <row r="14" spans="1:10" x14ac:dyDescent="0.55000000000000004">
      <c r="A14" t="s">
        <v>360</v>
      </c>
      <c r="B14" s="8">
        <v>45863</v>
      </c>
      <c r="C14" s="9" t="s">
        <v>90</v>
      </c>
      <c r="D14" t="s">
        <v>141</v>
      </c>
      <c r="E14" s="10" t="s">
        <v>661</v>
      </c>
      <c r="F14" t="s">
        <v>674</v>
      </c>
      <c r="G14" t="s">
        <v>654</v>
      </c>
      <c r="H14" s="8">
        <v>45868</v>
      </c>
      <c r="I14" s="12">
        <f t="shared" si="0"/>
        <v>5</v>
      </c>
      <c r="J14" t="s">
        <v>675</v>
      </c>
    </row>
    <row r="15" spans="1:10" x14ac:dyDescent="0.55000000000000004">
      <c r="A15" t="s">
        <v>676</v>
      </c>
      <c r="B15" s="8">
        <v>45859</v>
      </c>
      <c r="C15" s="9" t="s">
        <v>81</v>
      </c>
      <c r="D15" t="s">
        <v>73</v>
      </c>
      <c r="E15" s="11" t="s">
        <v>668</v>
      </c>
      <c r="F15" t="s">
        <v>666</v>
      </c>
      <c r="G15" t="s">
        <v>655</v>
      </c>
      <c r="H15" s="8">
        <v>45867</v>
      </c>
      <c r="I15" s="12">
        <f t="shared" si="0"/>
        <v>8</v>
      </c>
      <c r="J15" t="s">
        <v>675</v>
      </c>
    </row>
    <row r="16" spans="1:10" x14ac:dyDescent="0.55000000000000004">
      <c r="A16" t="s">
        <v>677</v>
      </c>
      <c r="B16" s="8">
        <v>45863</v>
      </c>
      <c r="C16" s="9" t="s">
        <v>110</v>
      </c>
      <c r="D16" t="s">
        <v>63</v>
      </c>
      <c r="E16" s="11" t="s">
        <v>648</v>
      </c>
      <c r="F16" t="s">
        <v>669</v>
      </c>
      <c r="G16" t="s">
        <v>89</v>
      </c>
      <c r="J16" t="s">
        <v>658</v>
      </c>
    </row>
    <row r="17" spans="1:10" x14ac:dyDescent="0.55000000000000004">
      <c r="A17" t="s">
        <v>678</v>
      </c>
      <c r="B17" s="8">
        <v>45875</v>
      </c>
      <c r="C17" s="9" t="s">
        <v>90</v>
      </c>
      <c r="D17" t="s">
        <v>141</v>
      </c>
      <c r="E17" s="10" t="s">
        <v>661</v>
      </c>
      <c r="F17" t="s">
        <v>657</v>
      </c>
      <c r="G17" t="s">
        <v>89</v>
      </c>
      <c r="J17" t="s">
        <v>658</v>
      </c>
    </row>
    <row r="18" spans="1:10" x14ac:dyDescent="0.55000000000000004">
      <c r="A18" t="s">
        <v>491</v>
      </c>
      <c r="B18" s="8">
        <v>45866</v>
      </c>
      <c r="C18" s="9" t="s">
        <v>90</v>
      </c>
      <c r="D18" t="s">
        <v>63</v>
      </c>
      <c r="E18" s="11" t="s">
        <v>648</v>
      </c>
      <c r="F18" t="s">
        <v>653</v>
      </c>
      <c r="G18" t="s">
        <v>650</v>
      </c>
      <c r="H18" s="8">
        <v>45872</v>
      </c>
      <c r="I18" s="12">
        <f t="shared" ref="I18:I24" si="1">IF(H18="","",H18-B18)</f>
        <v>6</v>
      </c>
      <c r="J18" t="s">
        <v>654</v>
      </c>
    </row>
    <row r="19" spans="1:10" x14ac:dyDescent="0.55000000000000004">
      <c r="A19" t="s">
        <v>679</v>
      </c>
      <c r="B19" s="8">
        <v>45876</v>
      </c>
      <c r="C19" s="9" t="s">
        <v>81</v>
      </c>
      <c r="D19" t="s">
        <v>73</v>
      </c>
      <c r="E19" s="11" t="s">
        <v>668</v>
      </c>
      <c r="F19" t="s">
        <v>674</v>
      </c>
      <c r="G19" t="s">
        <v>675</v>
      </c>
      <c r="H19" s="8">
        <v>45881</v>
      </c>
      <c r="I19" s="12">
        <f t="shared" si="1"/>
        <v>5</v>
      </c>
      <c r="J19" t="s">
        <v>675</v>
      </c>
    </row>
    <row r="20" spans="1:10" x14ac:dyDescent="0.55000000000000004">
      <c r="A20" t="s">
        <v>680</v>
      </c>
      <c r="B20" s="8">
        <v>45891</v>
      </c>
      <c r="C20" s="9" t="s">
        <v>63</v>
      </c>
      <c r="D20" t="s">
        <v>141</v>
      </c>
      <c r="E20" s="10" t="s">
        <v>661</v>
      </c>
      <c r="F20" t="s">
        <v>662</v>
      </c>
      <c r="G20" t="s">
        <v>665</v>
      </c>
      <c r="H20" s="8">
        <v>45902</v>
      </c>
      <c r="I20" s="12">
        <f t="shared" si="1"/>
        <v>11</v>
      </c>
      <c r="J20" t="s">
        <v>675</v>
      </c>
    </row>
    <row r="21" spans="1:10" x14ac:dyDescent="0.55000000000000004">
      <c r="A21" t="s">
        <v>681</v>
      </c>
      <c r="B21" s="8">
        <v>45900</v>
      </c>
      <c r="C21" s="9" t="s">
        <v>90</v>
      </c>
      <c r="D21" t="s">
        <v>141</v>
      </c>
      <c r="E21" s="10" t="s">
        <v>661</v>
      </c>
      <c r="F21" t="s">
        <v>682</v>
      </c>
      <c r="G21" t="s">
        <v>651</v>
      </c>
      <c r="H21" s="8">
        <v>45913</v>
      </c>
      <c r="I21" s="12">
        <f t="shared" si="1"/>
        <v>13</v>
      </c>
      <c r="J21" t="s">
        <v>655</v>
      </c>
    </row>
    <row r="22" spans="1:10" x14ac:dyDescent="0.55000000000000004">
      <c r="A22" t="s">
        <v>683</v>
      </c>
      <c r="B22" s="8">
        <v>45885</v>
      </c>
      <c r="C22" s="9" t="s">
        <v>90</v>
      </c>
      <c r="D22" t="s">
        <v>63</v>
      </c>
      <c r="E22" s="11" t="s">
        <v>648</v>
      </c>
      <c r="F22" t="s">
        <v>662</v>
      </c>
      <c r="G22" t="s">
        <v>89</v>
      </c>
      <c r="H22" s="8">
        <v>45902</v>
      </c>
      <c r="I22" s="12">
        <f t="shared" si="1"/>
        <v>17</v>
      </c>
      <c r="J22" t="s">
        <v>89</v>
      </c>
    </row>
    <row r="23" spans="1:10" x14ac:dyDescent="0.55000000000000004">
      <c r="A23" t="s">
        <v>684</v>
      </c>
      <c r="B23" s="8">
        <v>45850</v>
      </c>
      <c r="C23" s="9" t="s">
        <v>110</v>
      </c>
      <c r="D23" t="s">
        <v>63</v>
      </c>
      <c r="E23" s="11" t="s">
        <v>648</v>
      </c>
      <c r="F23" t="s">
        <v>664</v>
      </c>
      <c r="G23" t="s">
        <v>665</v>
      </c>
      <c r="H23" s="8">
        <v>45868</v>
      </c>
      <c r="I23" s="12">
        <f t="shared" si="1"/>
        <v>18</v>
      </c>
      <c r="J23" t="s">
        <v>650</v>
      </c>
    </row>
    <row r="24" spans="1:10" x14ac:dyDescent="0.55000000000000004">
      <c r="A24" t="s">
        <v>685</v>
      </c>
      <c r="B24" s="8">
        <v>45909</v>
      </c>
      <c r="C24" s="9" t="s">
        <v>63</v>
      </c>
      <c r="D24" t="s">
        <v>141</v>
      </c>
      <c r="E24" s="10" t="s">
        <v>661</v>
      </c>
      <c r="F24" t="s">
        <v>674</v>
      </c>
      <c r="G24" t="s">
        <v>665</v>
      </c>
      <c r="H24" s="8">
        <v>45919</v>
      </c>
      <c r="I24" s="12">
        <f t="shared" si="1"/>
        <v>10</v>
      </c>
      <c r="J24" t="s">
        <v>651</v>
      </c>
    </row>
    <row r="25" spans="1:10" x14ac:dyDescent="0.55000000000000004">
      <c r="A25" t="s">
        <v>440</v>
      </c>
      <c r="B25" s="8">
        <v>45860</v>
      </c>
      <c r="C25" s="9" t="s">
        <v>63</v>
      </c>
      <c r="D25" t="s">
        <v>141</v>
      </c>
      <c r="E25" s="10" t="s">
        <v>661</v>
      </c>
      <c r="F25" t="s">
        <v>669</v>
      </c>
      <c r="G25" t="s">
        <v>89</v>
      </c>
      <c r="J25" t="s">
        <v>658</v>
      </c>
    </row>
    <row r="26" spans="1:10" x14ac:dyDescent="0.55000000000000004">
      <c r="A26" t="s">
        <v>686</v>
      </c>
      <c r="B26" s="8">
        <v>45865</v>
      </c>
      <c r="C26" s="9" t="s">
        <v>90</v>
      </c>
      <c r="D26" t="s">
        <v>141</v>
      </c>
      <c r="E26" s="10" t="s">
        <v>661</v>
      </c>
      <c r="F26" t="s">
        <v>674</v>
      </c>
      <c r="G26" t="s">
        <v>654</v>
      </c>
      <c r="H26" s="8">
        <v>45879</v>
      </c>
      <c r="I26" s="12">
        <f>IF(H26="","",H26-B26)</f>
        <v>14</v>
      </c>
      <c r="J26" t="s">
        <v>89</v>
      </c>
    </row>
    <row r="27" spans="1:10" x14ac:dyDescent="0.55000000000000004">
      <c r="A27" t="s">
        <v>687</v>
      </c>
      <c r="B27" s="8">
        <v>45916</v>
      </c>
      <c r="C27" s="9" t="s">
        <v>63</v>
      </c>
      <c r="D27" t="s">
        <v>141</v>
      </c>
      <c r="E27" s="10" t="s">
        <v>661</v>
      </c>
      <c r="F27" t="s">
        <v>657</v>
      </c>
      <c r="G27" t="s">
        <v>89</v>
      </c>
      <c r="H27" s="8">
        <v>45920</v>
      </c>
      <c r="I27" s="12">
        <f>IF(H27="","",H27-B27)</f>
        <v>4</v>
      </c>
      <c r="J27" t="s">
        <v>89</v>
      </c>
    </row>
    <row r="28" spans="1:10" x14ac:dyDescent="0.55000000000000004">
      <c r="A28" t="s">
        <v>688</v>
      </c>
      <c r="B28" s="8">
        <v>45899</v>
      </c>
      <c r="C28" s="9" t="s">
        <v>63</v>
      </c>
      <c r="D28" t="s">
        <v>141</v>
      </c>
      <c r="E28" s="10" t="s">
        <v>661</v>
      </c>
      <c r="F28" t="s">
        <v>671</v>
      </c>
      <c r="G28" t="s">
        <v>651</v>
      </c>
      <c r="H28" s="8">
        <v>45910</v>
      </c>
      <c r="I28" s="12">
        <f>IF(H28="","",H28-B28)</f>
        <v>11</v>
      </c>
      <c r="J28" t="s">
        <v>650</v>
      </c>
    </row>
    <row r="29" spans="1:10" x14ac:dyDescent="0.55000000000000004">
      <c r="A29" t="s">
        <v>689</v>
      </c>
      <c r="B29" s="8">
        <v>45869</v>
      </c>
      <c r="C29" s="9" t="s">
        <v>90</v>
      </c>
      <c r="D29" t="s">
        <v>141</v>
      </c>
      <c r="E29" s="10" t="s">
        <v>661</v>
      </c>
      <c r="F29" t="s">
        <v>662</v>
      </c>
      <c r="G29" t="s">
        <v>89</v>
      </c>
      <c r="J29" t="s">
        <v>658</v>
      </c>
    </row>
    <row r="30" spans="1:10" x14ac:dyDescent="0.55000000000000004">
      <c r="A30" t="s">
        <v>690</v>
      </c>
      <c r="B30" s="8">
        <v>45884</v>
      </c>
      <c r="C30" s="9" t="s">
        <v>90</v>
      </c>
      <c r="D30" t="s">
        <v>63</v>
      </c>
      <c r="E30" s="11" t="s">
        <v>648</v>
      </c>
      <c r="F30" t="s">
        <v>662</v>
      </c>
      <c r="G30" t="s">
        <v>89</v>
      </c>
      <c r="J30" t="s">
        <v>658</v>
      </c>
    </row>
    <row r="31" spans="1:10" x14ac:dyDescent="0.55000000000000004">
      <c r="A31" t="s">
        <v>593</v>
      </c>
      <c r="B31" s="8">
        <v>45851</v>
      </c>
      <c r="C31" s="9" t="s">
        <v>110</v>
      </c>
      <c r="D31" t="s">
        <v>63</v>
      </c>
      <c r="E31" s="11" t="s">
        <v>648</v>
      </c>
      <c r="F31" t="s">
        <v>682</v>
      </c>
      <c r="G31" t="s">
        <v>650</v>
      </c>
      <c r="H31" s="8">
        <v>45866</v>
      </c>
      <c r="I31" s="12">
        <f>IF(H31="","",H31-B31)</f>
        <v>15</v>
      </c>
      <c r="J31" t="s">
        <v>650</v>
      </c>
    </row>
    <row r="32" spans="1:10" x14ac:dyDescent="0.55000000000000004">
      <c r="A32" t="s">
        <v>691</v>
      </c>
      <c r="B32" s="8">
        <v>45843</v>
      </c>
      <c r="C32" s="9" t="s">
        <v>81</v>
      </c>
      <c r="D32" t="s">
        <v>73</v>
      </c>
      <c r="E32" s="11" t="s">
        <v>668</v>
      </c>
      <c r="F32" t="s">
        <v>669</v>
      </c>
      <c r="G32" t="s">
        <v>89</v>
      </c>
      <c r="H32" s="8">
        <v>45850</v>
      </c>
      <c r="I32" s="12">
        <f>IF(H32="","",H32-B32)</f>
        <v>7</v>
      </c>
      <c r="J32" t="s">
        <v>650</v>
      </c>
    </row>
    <row r="33" spans="1:10" x14ac:dyDescent="0.55000000000000004">
      <c r="A33" t="s">
        <v>419</v>
      </c>
      <c r="B33" s="8">
        <v>45843</v>
      </c>
      <c r="C33" s="9" t="s">
        <v>63</v>
      </c>
      <c r="D33" t="s">
        <v>141</v>
      </c>
      <c r="E33" s="10" t="s">
        <v>661</v>
      </c>
      <c r="F33" t="s">
        <v>662</v>
      </c>
      <c r="G33" t="s">
        <v>89</v>
      </c>
      <c r="H33" s="8">
        <v>45846</v>
      </c>
      <c r="I33" s="12">
        <f>IF(H33="","",H33-B33)</f>
        <v>3</v>
      </c>
      <c r="J33" t="s">
        <v>675</v>
      </c>
    </row>
    <row r="34" spans="1:10" x14ac:dyDescent="0.55000000000000004">
      <c r="A34" t="s">
        <v>692</v>
      </c>
      <c r="B34" s="8">
        <v>45858</v>
      </c>
      <c r="C34" s="9" t="s">
        <v>81</v>
      </c>
      <c r="D34" t="s">
        <v>73</v>
      </c>
      <c r="E34" s="11" t="s">
        <v>668</v>
      </c>
      <c r="F34" t="s">
        <v>657</v>
      </c>
      <c r="G34" t="s">
        <v>89</v>
      </c>
      <c r="J34" t="s">
        <v>658</v>
      </c>
    </row>
    <row r="35" spans="1:10" x14ac:dyDescent="0.55000000000000004">
      <c r="A35" t="s">
        <v>555</v>
      </c>
      <c r="B35" s="8">
        <v>45923</v>
      </c>
      <c r="C35" s="9" t="s">
        <v>63</v>
      </c>
      <c r="D35" t="s">
        <v>141</v>
      </c>
      <c r="E35" s="10" t="s">
        <v>661</v>
      </c>
      <c r="F35" t="s">
        <v>674</v>
      </c>
      <c r="G35" t="s">
        <v>665</v>
      </c>
      <c r="H35" s="8">
        <v>45928</v>
      </c>
      <c r="I35" s="12">
        <f>IF(H35="","",H35-B35)</f>
        <v>5</v>
      </c>
      <c r="J35" t="s">
        <v>655</v>
      </c>
    </row>
    <row r="36" spans="1:10" x14ac:dyDescent="0.55000000000000004">
      <c r="A36" t="s">
        <v>693</v>
      </c>
      <c r="B36" s="8">
        <v>45880</v>
      </c>
      <c r="C36" s="9" t="s">
        <v>90</v>
      </c>
      <c r="D36" t="s">
        <v>141</v>
      </c>
      <c r="E36" s="10" t="s">
        <v>661</v>
      </c>
      <c r="F36" t="s">
        <v>657</v>
      </c>
      <c r="G36" t="s">
        <v>654</v>
      </c>
      <c r="H36" s="8">
        <v>45886</v>
      </c>
      <c r="I36" s="12">
        <f>IF(H36="","",H36-B36)</f>
        <v>6</v>
      </c>
      <c r="J36" t="s">
        <v>655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32"/>
  <sheetViews>
    <sheetView zoomScaleNormal="100" workbookViewId="0"/>
  </sheetViews>
  <sheetFormatPr defaultColWidth="8.68359375" defaultRowHeight="14.4" x14ac:dyDescent="0.55000000000000004"/>
  <cols>
    <col min="1" max="1" width="25" customWidth="1"/>
    <col min="2" max="3" width="12" customWidth="1"/>
    <col min="4" max="4" width="30" customWidth="1"/>
    <col min="6" max="6" width="25" customWidth="1"/>
    <col min="7" max="10" width="12" customWidth="1"/>
  </cols>
  <sheetData>
    <row r="1" spans="1:10" ht="17.399999999999999" x14ac:dyDescent="0.55000000000000004">
      <c r="A1" s="15" t="s">
        <v>694</v>
      </c>
    </row>
    <row r="4" spans="1:10" x14ac:dyDescent="0.55000000000000004">
      <c r="A4" s="4" t="s">
        <v>695</v>
      </c>
      <c r="F4" s="4" t="s">
        <v>696</v>
      </c>
    </row>
    <row r="5" spans="1:10" x14ac:dyDescent="0.55000000000000004">
      <c r="A5" s="5" t="s">
        <v>49</v>
      </c>
      <c r="B5" s="5" t="s">
        <v>6</v>
      </c>
      <c r="C5" s="5" t="s">
        <v>7</v>
      </c>
      <c r="D5" s="5" t="s">
        <v>697</v>
      </c>
      <c r="E5" s="5"/>
      <c r="F5" t="s">
        <v>46</v>
      </c>
      <c r="G5" t="s">
        <v>9</v>
      </c>
      <c r="H5" t="s">
        <v>10</v>
      </c>
      <c r="I5" t="s">
        <v>698</v>
      </c>
      <c r="J5" t="s">
        <v>7</v>
      </c>
    </row>
    <row r="6" spans="1:10" x14ac:dyDescent="0.55000000000000004">
      <c r="A6" t="s">
        <v>140</v>
      </c>
      <c r="B6">
        <f>COUNTIF('Resolved Complaints'!I:I,"Product Defect")</f>
        <v>13</v>
      </c>
      <c r="C6" s="6">
        <f t="shared" ref="C6:C21" si="0">B6/SUM(B$6:B$21)</f>
        <v>8.666666666666667E-2</v>
      </c>
      <c r="D6" s="7">
        <f>AVERAGEIF('Resolved Complaints'!I:I,"Product Defect",'Resolved Complaints'!D:D)</f>
        <v>17.076923076923077</v>
      </c>
      <c r="F6" t="s">
        <v>58</v>
      </c>
      <c r="G6">
        <f>COUNTIF('Active Complaints'!F:F,"Southwest US")</f>
        <v>10</v>
      </c>
      <c r="H6">
        <f>COUNTIF('Resolved Complaints'!G:G,"Southwest US")</f>
        <v>39</v>
      </c>
      <c r="I6">
        <f t="shared" ref="I6:I11" si="1">G6+H6</f>
        <v>49</v>
      </c>
      <c r="J6" s="6">
        <f t="shared" ref="J6:J11" si="2">I6/SUM(I$6:I$11)</f>
        <v>0.25128205128205128</v>
      </c>
    </row>
    <row r="7" spans="1:10" x14ac:dyDescent="0.55000000000000004">
      <c r="A7" t="s">
        <v>191</v>
      </c>
      <c r="B7">
        <f>COUNTIF('Resolved Complaints'!I:I,"Shipping Delay")</f>
        <v>10</v>
      </c>
      <c r="C7" s="6">
        <f t="shared" si="0"/>
        <v>6.6666666666666666E-2</v>
      </c>
      <c r="D7" s="7">
        <f>AVERAGEIF('Resolved Complaints'!I:I,"Shipping Delay",'Resolved Complaints'!D:D)</f>
        <v>15.6</v>
      </c>
      <c r="F7" t="s">
        <v>86</v>
      </c>
      <c r="G7">
        <f>COUNTIF('Active Complaints'!F:F,"Northwest US")</f>
        <v>5</v>
      </c>
      <c r="H7">
        <f>COUNTIF('Resolved Complaints'!G:G,"Northwest US")</f>
        <v>23</v>
      </c>
      <c r="I7">
        <f t="shared" si="1"/>
        <v>28</v>
      </c>
      <c r="J7" s="6">
        <f t="shared" si="2"/>
        <v>0.14358974358974358</v>
      </c>
    </row>
    <row r="8" spans="1:10" x14ac:dyDescent="0.55000000000000004">
      <c r="A8" t="s">
        <v>60</v>
      </c>
      <c r="B8">
        <f>COUNTIF('Resolved Complaints'!I:I,"Wrong Item Shipped")</f>
        <v>13</v>
      </c>
      <c r="C8" s="6">
        <f t="shared" si="0"/>
        <v>8.666666666666667E-2</v>
      </c>
      <c r="D8" s="7">
        <f>AVERAGEIF('Resolved Complaints'!I:I,"Wrong Item Shipped",'Resolved Complaints'!D:D)</f>
        <v>13.23076923076923</v>
      </c>
      <c r="F8" t="s">
        <v>146</v>
      </c>
      <c r="G8">
        <f>COUNTIF('Active Complaints'!F:F,"Canada")</f>
        <v>6</v>
      </c>
      <c r="H8">
        <f>COUNTIF('Resolved Complaints'!G:G,"Canada")</f>
        <v>18</v>
      </c>
      <c r="I8">
        <f t="shared" si="1"/>
        <v>24</v>
      </c>
      <c r="J8" s="6">
        <f t="shared" si="2"/>
        <v>0.12307692307692308</v>
      </c>
    </row>
    <row r="9" spans="1:10" x14ac:dyDescent="0.55000000000000004">
      <c r="A9" t="s">
        <v>79</v>
      </c>
      <c r="B9">
        <f>COUNTIF('Resolved Complaints'!I:I,"Missing Items")</f>
        <v>6</v>
      </c>
      <c r="C9" s="6">
        <f t="shared" si="0"/>
        <v>0.04</v>
      </c>
      <c r="D9" s="7">
        <f>AVERAGEIF('Resolved Complaints'!I:I,"Missing Items",'Resolved Complaints'!D:D)</f>
        <v>12.166666666666666</v>
      </c>
      <c r="F9" t="s">
        <v>95</v>
      </c>
      <c r="G9">
        <f>COUNTIF('Active Complaints'!F:F,"Australia")</f>
        <v>11</v>
      </c>
      <c r="H9">
        <f>COUNTIF('Resolved Complaints'!G:G,"Australia")</f>
        <v>20</v>
      </c>
      <c r="I9">
        <f t="shared" si="1"/>
        <v>31</v>
      </c>
      <c r="J9" s="6">
        <f t="shared" si="2"/>
        <v>0.15897435897435896</v>
      </c>
    </row>
    <row r="10" spans="1:10" x14ac:dyDescent="0.55000000000000004">
      <c r="A10" t="s">
        <v>148</v>
      </c>
      <c r="B10">
        <f>COUNTIF('Resolved Complaints'!I:I,"Damaged in Transit")</f>
        <v>8</v>
      </c>
      <c r="C10" s="6">
        <f t="shared" si="0"/>
        <v>5.3333333333333337E-2</v>
      </c>
      <c r="D10" s="7">
        <f>AVERAGEIF('Resolved Complaints'!I:I,"Damaged in Transit",'Resolved Complaints'!D:D)</f>
        <v>19.25</v>
      </c>
      <c r="F10" t="s">
        <v>68</v>
      </c>
      <c r="G10">
        <f>COUNTIF('Active Complaints'!F:F,"Europe")</f>
        <v>6</v>
      </c>
      <c r="H10">
        <f>COUNTIF('Resolved Complaints'!G:G,"Europe")</f>
        <v>20</v>
      </c>
      <c r="I10">
        <f t="shared" si="1"/>
        <v>26</v>
      </c>
      <c r="J10" s="6">
        <f t="shared" si="2"/>
        <v>0.13333333333333333</v>
      </c>
    </row>
    <row r="11" spans="1:10" x14ac:dyDescent="0.55000000000000004">
      <c r="A11" t="s">
        <v>295</v>
      </c>
      <c r="B11">
        <f>COUNTIF('Resolved Complaints'!I:I,"Pricing Error")</f>
        <v>11</v>
      </c>
      <c r="C11" s="6">
        <f t="shared" si="0"/>
        <v>7.3333333333333334E-2</v>
      </c>
      <c r="D11" s="7">
        <f>AVERAGEIF('Resolved Complaints'!I:I,"Pricing Error",'Resolved Complaints'!D:D)</f>
        <v>17.727272727272727</v>
      </c>
      <c r="F11" t="s">
        <v>121</v>
      </c>
      <c r="G11">
        <f>COUNTIF('Active Complaints'!F:F,"Pacific")</f>
        <v>7</v>
      </c>
      <c r="H11">
        <f>COUNTIF('Resolved Complaints'!G:G,"Pacific")</f>
        <v>30</v>
      </c>
      <c r="I11">
        <f t="shared" si="1"/>
        <v>37</v>
      </c>
      <c r="J11" s="6">
        <f t="shared" si="2"/>
        <v>0.18974358974358974</v>
      </c>
    </row>
    <row r="12" spans="1:10" x14ac:dyDescent="0.55000000000000004">
      <c r="A12" t="s">
        <v>116</v>
      </c>
      <c r="B12">
        <f>COUNTIF('Resolved Complaints'!I:I,"Warranty Claim")</f>
        <v>12</v>
      </c>
      <c r="C12" s="6">
        <f t="shared" si="0"/>
        <v>0.08</v>
      </c>
      <c r="D12" s="7">
        <f>AVERAGEIF('Resolved Complaints'!I:I,"Warranty Claim",'Resolved Complaints'!D:D)</f>
        <v>16.5</v>
      </c>
    </row>
    <row r="13" spans="1:10" x14ac:dyDescent="0.55000000000000004">
      <c r="A13" t="s">
        <v>70</v>
      </c>
      <c r="B13">
        <f>COUNTIF('Resolved Complaints'!I:I,"Installation Issue")</f>
        <v>11</v>
      </c>
      <c r="C13" s="6">
        <f t="shared" si="0"/>
        <v>7.3333333333333334E-2</v>
      </c>
      <c r="D13" s="7">
        <f>AVERAGEIF('Resolved Complaints'!I:I,"Installation Issue",'Resolved Complaints'!D:D)</f>
        <v>13.272727272727273</v>
      </c>
    </row>
    <row r="14" spans="1:10" x14ac:dyDescent="0.55000000000000004">
      <c r="A14" t="s">
        <v>88</v>
      </c>
      <c r="B14">
        <f>COUNTIF('Resolved Complaints'!I:I,"Product Availability")</f>
        <v>8</v>
      </c>
      <c r="C14" s="6">
        <f t="shared" si="0"/>
        <v>5.3333333333333337E-2</v>
      </c>
      <c r="D14" s="7">
        <f>AVERAGEIF('Resolved Complaints'!I:I,"Product Availability",'Resolved Complaints'!D:D)</f>
        <v>16</v>
      </c>
      <c r="F14" s="4" t="s">
        <v>699</v>
      </c>
    </row>
    <row r="15" spans="1:10" x14ac:dyDescent="0.55000000000000004">
      <c r="A15" s="5" t="s">
        <v>109</v>
      </c>
      <c r="B15" s="5">
        <f>COUNTIF('Resolved Complaints'!I:I,"Documentation Missing")</f>
        <v>7</v>
      </c>
      <c r="C15" s="16">
        <f t="shared" si="0"/>
        <v>4.6666666666666669E-2</v>
      </c>
      <c r="D15" s="17">
        <f>AVERAGEIF('Resolved Complaints'!I:I,"Documentation Missing",'Resolved Complaints'!D:D)</f>
        <v>10.285714285714286</v>
      </c>
      <c r="F15" t="s">
        <v>5</v>
      </c>
      <c r="G15" t="s">
        <v>700</v>
      </c>
      <c r="H15" t="s">
        <v>701</v>
      </c>
      <c r="I15" t="s">
        <v>702</v>
      </c>
    </row>
    <row r="16" spans="1:10" x14ac:dyDescent="0.55000000000000004">
      <c r="A16" t="s">
        <v>208</v>
      </c>
      <c r="B16">
        <f>COUNTIF('Resolved Complaints'!I:I,"Quality Issue")</f>
        <v>9</v>
      </c>
      <c r="C16" s="6">
        <f t="shared" si="0"/>
        <v>0.06</v>
      </c>
      <c r="D16" s="7">
        <f>AVERAGEIF('Resolved Complaints'!I:I,"Quality Issue",'Resolved Complaints'!D:D)</f>
        <v>17.888888888888889</v>
      </c>
      <c r="F16" t="s">
        <v>703</v>
      </c>
      <c r="G16">
        <v>8.1999999999999993</v>
      </c>
      <c r="H16">
        <v>6.7</v>
      </c>
      <c r="I16" s="6">
        <f>(H16-G16)/G16</f>
        <v>-0.1829268292682926</v>
      </c>
    </row>
    <row r="17" spans="1:9" x14ac:dyDescent="0.55000000000000004">
      <c r="A17" t="s">
        <v>185</v>
      </c>
      <c r="B17">
        <f>COUNTIF('Resolved Complaints'!I:I,"Sizing Issue")</f>
        <v>12</v>
      </c>
      <c r="C17" s="6">
        <f t="shared" si="0"/>
        <v>0.08</v>
      </c>
      <c r="D17" s="7">
        <f>AVERAGEIF('Resolved Complaints'!I:I,"Sizing Issue",'Resolved Complaints'!D:D)</f>
        <v>18.166666666666668</v>
      </c>
      <c r="F17" t="s">
        <v>704</v>
      </c>
      <c r="G17">
        <v>3.8</v>
      </c>
      <c r="H17">
        <v>4.2</v>
      </c>
      <c r="I17">
        <f>H17-G17</f>
        <v>0.40000000000000036</v>
      </c>
    </row>
    <row r="18" spans="1:9" x14ac:dyDescent="0.55000000000000004">
      <c r="A18" t="s">
        <v>128</v>
      </c>
      <c r="B18">
        <f>COUNTIF('Resolved Complaints'!I:I,"Website Error")</f>
        <v>7</v>
      </c>
      <c r="C18" s="6">
        <f t="shared" si="0"/>
        <v>4.6666666666666669E-2</v>
      </c>
      <c r="D18" s="7">
        <f>AVERAGEIF('Resolved Complaints'!I:I,"Website Error",'Resolved Complaints'!D:D)</f>
        <v>13.857142857142858</v>
      </c>
      <c r="F18" t="s">
        <v>705</v>
      </c>
      <c r="G18" s="6">
        <v>0.12</v>
      </c>
      <c r="H18" s="6">
        <v>0.08</v>
      </c>
      <c r="I18" s="6">
        <f>(H18-G18)/G18</f>
        <v>-0.33333333333333331</v>
      </c>
    </row>
    <row r="19" spans="1:9" x14ac:dyDescent="0.55000000000000004">
      <c r="A19" t="s">
        <v>264</v>
      </c>
      <c r="B19">
        <f>COUNTIF('Resolved Complaints'!I:I,"Payment Issue")</f>
        <v>5</v>
      </c>
      <c r="C19" s="6">
        <f t="shared" si="0"/>
        <v>3.3333333333333333E-2</v>
      </c>
      <c r="D19" s="7">
        <f>AVERAGEIF('Resolved Complaints'!I:I,"Payment Issue",'Resolved Complaints'!D:D)</f>
        <v>12.6</v>
      </c>
      <c r="F19" t="s">
        <v>706</v>
      </c>
      <c r="G19">
        <v>18.5</v>
      </c>
      <c r="H19">
        <v>12.3</v>
      </c>
      <c r="I19" s="6">
        <f>(H19-G19)/G19</f>
        <v>-0.3351351351351351</v>
      </c>
    </row>
    <row r="20" spans="1:9" x14ac:dyDescent="0.55000000000000004">
      <c r="A20" t="s">
        <v>202</v>
      </c>
      <c r="B20">
        <f>COUNTIF('Resolved Complaints'!I:I,"Return/Refund Request")</f>
        <v>8</v>
      </c>
      <c r="C20" s="6">
        <f t="shared" si="0"/>
        <v>5.3333333333333337E-2</v>
      </c>
      <c r="D20" s="7">
        <f>AVERAGEIF('Resolved Complaints'!I:I,"Return/Refund Request",'Resolved Complaints'!D:D)</f>
        <v>17.75</v>
      </c>
    </row>
    <row r="21" spans="1:9" x14ac:dyDescent="0.55000000000000004">
      <c r="A21" t="s">
        <v>179</v>
      </c>
      <c r="B21">
        <f>COUNTIF('Resolved Complaints'!I:I,"Technical Support")</f>
        <v>10</v>
      </c>
      <c r="C21" s="6">
        <f t="shared" si="0"/>
        <v>6.6666666666666666E-2</v>
      </c>
      <c r="D21" s="7">
        <f>AVERAGEIF('Resolved Complaints'!I:I,"Technical Support",'Resolved Complaints'!D:D)</f>
        <v>10.8</v>
      </c>
    </row>
    <row r="24" spans="1:9" x14ac:dyDescent="0.55000000000000004">
      <c r="A24" s="4" t="s">
        <v>707</v>
      </c>
    </row>
    <row r="25" spans="1:9" x14ac:dyDescent="0.55000000000000004">
      <c r="A25" s="5" t="s">
        <v>321</v>
      </c>
      <c r="B25" s="5" t="s">
        <v>708</v>
      </c>
      <c r="C25" s="5" t="s">
        <v>7</v>
      </c>
      <c r="D25" s="5" t="s">
        <v>709</v>
      </c>
    </row>
    <row r="26" spans="1:9" x14ac:dyDescent="0.55000000000000004">
      <c r="A26" t="s">
        <v>327</v>
      </c>
      <c r="B26">
        <f>COUNTIF('Resolved Complaints'!M:M,"Product defect")</f>
        <v>22</v>
      </c>
      <c r="C26" s="6">
        <f t="shared" ref="C26:C32" si="3">B26/SUM(B$26:B$32)</f>
        <v>0.14666666666666667</v>
      </c>
      <c r="D26" t="s">
        <v>710</v>
      </c>
    </row>
    <row r="27" spans="1:9" x14ac:dyDescent="0.55000000000000004">
      <c r="A27" t="s">
        <v>344</v>
      </c>
      <c r="B27">
        <f>COUNTIF('Resolved Complaints'!M:M,"Shipping error")</f>
        <v>13</v>
      </c>
      <c r="C27" s="6">
        <f t="shared" si="3"/>
        <v>8.666666666666667E-2</v>
      </c>
      <c r="D27" t="s">
        <v>711</v>
      </c>
    </row>
    <row r="28" spans="1:9" x14ac:dyDescent="0.55000000000000004">
      <c r="A28" t="s">
        <v>347</v>
      </c>
      <c r="B28">
        <f>COUNTIF('Resolved Complaints'!M:M,"Human error")</f>
        <v>27</v>
      </c>
      <c r="C28" s="6">
        <f t="shared" si="3"/>
        <v>0.18</v>
      </c>
      <c r="D28" t="s">
        <v>712</v>
      </c>
    </row>
    <row r="29" spans="1:9" x14ac:dyDescent="0.55000000000000004">
      <c r="A29" t="s">
        <v>352</v>
      </c>
      <c r="B29">
        <f>COUNTIF('Resolved Complaints'!M:M,"System issue")</f>
        <v>22</v>
      </c>
      <c r="C29" s="6">
        <f t="shared" si="3"/>
        <v>0.14666666666666667</v>
      </c>
      <c r="D29" t="s">
        <v>713</v>
      </c>
    </row>
    <row r="30" spans="1:9" x14ac:dyDescent="0.55000000000000004">
      <c r="A30" t="s">
        <v>362</v>
      </c>
      <c r="B30">
        <f>COUNTIF('Resolved Complaints'!M:M,"Supplier issue")</f>
        <v>22</v>
      </c>
      <c r="C30" s="6">
        <f t="shared" si="3"/>
        <v>0.14666666666666667</v>
      </c>
      <c r="D30" t="s">
        <v>714</v>
      </c>
    </row>
    <row r="31" spans="1:9" x14ac:dyDescent="0.55000000000000004">
      <c r="A31" t="s">
        <v>336</v>
      </c>
      <c r="B31">
        <f>COUNTIF('Resolved Complaints'!M:M,"Customer misunderstanding")</f>
        <v>24</v>
      </c>
      <c r="C31" s="6">
        <f t="shared" si="3"/>
        <v>0.16</v>
      </c>
      <c r="D31" t="s">
        <v>715</v>
      </c>
    </row>
    <row r="32" spans="1:9" x14ac:dyDescent="0.55000000000000004">
      <c r="A32" t="s">
        <v>332</v>
      </c>
      <c r="B32">
        <f>COUNTIF('Resolved Complaints'!M:M,"Damaged packaging")</f>
        <v>20</v>
      </c>
      <c r="C32" s="6">
        <f t="shared" si="3"/>
        <v>0.13333333333333333</v>
      </c>
      <c r="D32" t="s">
        <v>716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CD272C54C5A4D49AE14502C3D96987D" ma:contentTypeVersion="15" ma:contentTypeDescription="Create a new document." ma:contentTypeScope="" ma:versionID="15cf66bcacd8a6f5605a28db7a3ce987">
  <xsd:schema xmlns:xsd="http://www.w3.org/2001/XMLSchema" xmlns:xs="http://www.w3.org/2001/XMLSchema" xmlns:p="http://schemas.microsoft.com/office/2006/metadata/properties" xmlns:ns2="9b5e435d-8b7a-4d19-a19b-5c69a8b80c33" xmlns:ns3="3d899022-282e-4475-93b2-b51437ec4763" targetNamespace="http://schemas.microsoft.com/office/2006/metadata/properties" ma:root="true" ma:fieldsID="b7f8509400b7d93bbdc5d434906c1cdb" ns2:_="" ns3:_="">
    <xsd:import namespace="9b5e435d-8b7a-4d19-a19b-5c69a8b80c33"/>
    <xsd:import namespace="3d899022-282e-4475-93b2-b51437ec4763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LengthInSeconds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5e435d-8b7a-4d19-a19b-5c69a8b80c3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eaec4aab-1492-4f24-b5c2-1cc27d6c532d}" ma:internalName="TaxCatchAll" ma:showField="CatchAllData" ma:web="9b5e435d-8b7a-4d19-a19b-5c69a8b80c3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899022-282e-4475-93b2-b51437ec47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7efe47d8-3a67-4dcc-b799-4df6a09927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d899022-282e-4475-93b2-b51437ec4763">
      <Terms xmlns="http://schemas.microsoft.com/office/infopath/2007/PartnerControls"/>
    </lcf76f155ced4ddcb4097134ff3c332f>
    <TaxCatchAll xmlns="9b5e435d-8b7a-4d19-a19b-5c69a8b80c33" xsi:nil="true"/>
  </documentManagement>
</p:properties>
</file>

<file path=customXml/itemProps1.xml><?xml version="1.0" encoding="utf-8"?>
<ds:datastoreItem xmlns:ds="http://schemas.openxmlformats.org/officeDocument/2006/customXml" ds:itemID="{F771985E-D698-4521-8A04-AA7B62F469BC}"/>
</file>

<file path=customXml/itemProps2.xml><?xml version="1.0" encoding="utf-8"?>
<ds:datastoreItem xmlns:ds="http://schemas.openxmlformats.org/officeDocument/2006/customXml" ds:itemID="{D0EA459E-00A0-4494-A84C-A76B1A2EF5D2}"/>
</file>

<file path=customXml/itemProps3.xml><?xml version="1.0" encoding="utf-8"?>
<ds:datastoreItem xmlns:ds="http://schemas.openxmlformats.org/officeDocument/2006/customXml" ds:itemID="{1E20833A-0CFF-4625-B4B7-511475D74D18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Summary Dashboard</vt:lpstr>
      <vt:lpstr>Active Complaints</vt:lpstr>
      <vt:lpstr>Resolved Complaints</vt:lpstr>
      <vt:lpstr>Escalation History</vt:lpstr>
      <vt:lpstr>Root Cause Analysis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openpyxl</dc:creator>
  <dc:description/>
  <cp:lastModifiedBy>Muneeba Sirshar</cp:lastModifiedBy>
  <cp:revision>0</cp:revision>
  <dcterms:created xsi:type="dcterms:W3CDTF">2026-01-16T17:03:31Z</dcterms:created>
  <dcterms:modified xsi:type="dcterms:W3CDTF">2026-01-16T17:09:00Z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0x0101001CD272C54C5A4D49AE14502C3D96987D</vt:lpwstr>
  </property>
</Properties>
</file>